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9320" windowHeight="13545" tabRatio="922" activeTab="0"/>
  </bookViews>
  <sheets>
    <sheet name="Профнастил с односторонним ЛКП" sheetId="1" r:id="rId1"/>
    <sheet name="ЛАК, ПВДФ, пурал, Пластизол" sheetId="2" r:id="rId2"/>
    <sheet name="Основные цвета использ. в произ" sheetId="3" r:id="rId3"/>
  </sheets>
  <definedNames>
    <definedName name="_xlnm.Print_Area" localSheetId="2">'Основные цвета использ. в произ'!$A$1:$I$15</definedName>
    <definedName name="_xlnm.Print_Area" localSheetId="0">'Профнастил с односторонним ЛКП'!$A$1:$K$73</definedName>
  </definedNames>
  <calcPr fullCalcOnLoad="1" refMode="R1C1"/>
</workbook>
</file>

<file path=xl/sharedStrings.xml><?xml version="1.0" encoding="utf-8"?>
<sst xmlns="http://schemas.openxmlformats.org/spreadsheetml/2006/main" count="250" uniqueCount="118">
  <si>
    <t>Марка профиля</t>
  </si>
  <si>
    <t xml:space="preserve">Ширина листа, мм  </t>
  </si>
  <si>
    <t>кв.м</t>
  </si>
  <si>
    <t>габаритная</t>
  </si>
  <si>
    <t xml:space="preserve">полезная </t>
  </si>
  <si>
    <t>С 10</t>
  </si>
  <si>
    <t>С 18</t>
  </si>
  <si>
    <t>С 21</t>
  </si>
  <si>
    <t>Н 80а</t>
  </si>
  <si>
    <t>Н 114</t>
  </si>
  <si>
    <t>Вес</t>
  </si>
  <si>
    <t>НС35</t>
  </si>
  <si>
    <t>Цены указаны в рублях, включая НДС</t>
  </si>
  <si>
    <r>
      <t>7035</t>
    </r>
    <r>
      <rPr>
        <sz val="7.5"/>
        <rFont val="Times New Roman"/>
        <family val="1"/>
      </rPr>
      <t xml:space="preserve">
светло-серый
(серый графит)</t>
    </r>
  </si>
  <si>
    <r>
      <t>7047</t>
    </r>
    <r>
      <rPr>
        <sz val="7.5"/>
        <rFont val="Times New Roman"/>
        <family val="1"/>
      </rPr>
      <t xml:space="preserve">
Телегрей 4 (Далеко серый 3, 
светло-серый)</t>
    </r>
  </si>
  <si>
    <r>
      <t>8028</t>
    </r>
    <r>
      <rPr>
        <sz val="7.5"/>
        <rFont val="Times New Roman"/>
        <family val="1"/>
      </rPr>
      <t xml:space="preserve">
Терракотовый
(коричневая земля)</t>
    </r>
  </si>
  <si>
    <t>Основные цвета RAL, используемые в производстве</t>
  </si>
  <si>
    <r>
      <t>1034</t>
    </r>
    <r>
      <rPr>
        <sz val="7.5"/>
        <rFont val="Times New Roman"/>
        <family val="1"/>
      </rPr>
      <t xml:space="preserve">
Пастельно-желтый
(желтая пастель)</t>
    </r>
  </si>
  <si>
    <r>
      <t>1035</t>
    </r>
    <r>
      <rPr>
        <sz val="7.5"/>
        <rFont val="Times New Roman"/>
        <family val="1"/>
      </rPr>
      <t xml:space="preserve">
Перламутрово-бежевый</t>
    </r>
  </si>
  <si>
    <r>
      <t>3012</t>
    </r>
    <r>
      <rPr>
        <sz val="7.5"/>
        <rFont val="Times New Roman"/>
        <family val="1"/>
      </rPr>
      <t xml:space="preserve">
Бежево-красный</t>
    </r>
  </si>
  <si>
    <r>
      <t>5015</t>
    </r>
    <r>
      <rPr>
        <sz val="7.5"/>
        <rFont val="Times New Roman"/>
        <family val="1"/>
      </rPr>
      <t xml:space="preserve">
Небесно-синий
(синее небо)</t>
    </r>
  </si>
  <si>
    <r>
      <t>5017</t>
    </r>
    <r>
      <rPr>
        <sz val="7.5"/>
        <rFont val="Times New Roman"/>
        <family val="1"/>
      </rPr>
      <t xml:space="preserve">
Транспортный синий
(синий бледный)</t>
    </r>
  </si>
  <si>
    <r>
      <t>5023</t>
    </r>
    <r>
      <rPr>
        <sz val="7.5"/>
        <rFont val="Times New Roman"/>
        <family val="1"/>
      </rPr>
      <t xml:space="preserve">
Отдаленно-синий
(глубокий голубой)</t>
    </r>
  </si>
  <si>
    <r>
      <t>6024</t>
    </r>
    <r>
      <rPr>
        <sz val="7.5"/>
        <rFont val="Times New Roman"/>
        <family val="1"/>
      </rPr>
      <t xml:space="preserve">
Транспортный зеленый
(зелёный насыщенный)</t>
    </r>
  </si>
  <si>
    <r>
      <t>6029</t>
    </r>
    <r>
      <rPr>
        <sz val="7.5"/>
        <rFont val="Times New Roman"/>
        <family val="1"/>
      </rPr>
      <t xml:space="preserve">
Мятно-зеленый
(зелёная мята)</t>
    </r>
  </si>
  <si>
    <r>
      <t>8023</t>
    </r>
    <r>
      <rPr>
        <sz val="7.5"/>
        <rFont val="Times New Roman"/>
        <family val="1"/>
      </rPr>
      <t xml:space="preserve">
Оранжево-коричневый</t>
    </r>
  </si>
  <si>
    <r>
      <t>9001</t>
    </r>
    <r>
      <rPr>
        <sz val="7.5"/>
        <rFont val="Times New Roman"/>
        <family val="1"/>
      </rPr>
      <t xml:space="preserve">
Кремово-белый
(сливочно-белый)</t>
    </r>
  </si>
  <si>
    <r>
      <t>1036</t>
    </r>
    <r>
      <rPr>
        <sz val="7.5"/>
        <rFont val="Times New Roman"/>
        <family val="1"/>
      </rPr>
      <t xml:space="preserve">
Перламутрово-золотой</t>
    </r>
  </si>
  <si>
    <r>
      <t>3031</t>
    </r>
    <r>
      <rPr>
        <sz val="7.5"/>
        <rFont val="Times New Roman"/>
        <family val="1"/>
      </rPr>
      <t xml:space="preserve">
Ориент красный
(красный восточный)</t>
    </r>
  </si>
  <si>
    <r>
      <t>1028</t>
    </r>
    <r>
      <rPr>
        <sz val="7.5"/>
        <rFont val="Times New Roman"/>
        <family val="1"/>
      </rPr>
      <t xml:space="preserve">
Дынно-желтый
(жёлтая дыня)</t>
    </r>
  </si>
  <si>
    <r>
      <t>3016</t>
    </r>
    <r>
      <rPr>
        <sz val="7.5"/>
        <rFont val="Times New Roman"/>
        <family val="1"/>
      </rPr>
      <t xml:space="preserve">
Розовый
(красный коралл)</t>
    </r>
  </si>
  <si>
    <r>
      <t>2003</t>
    </r>
    <r>
      <rPr>
        <sz val="7.5"/>
        <rFont val="Times New Roman"/>
        <family val="1"/>
      </rPr>
      <t xml:space="preserve">
Пастельно-оранжевый
 (ораньжевая пастерь)</t>
    </r>
  </si>
  <si>
    <r>
      <t>3020</t>
    </r>
    <r>
      <rPr>
        <sz val="7.5"/>
        <rFont val="Times New Roman"/>
        <family val="1"/>
      </rPr>
      <t xml:space="preserve">
Транспортный красный 
(красный насыщенный)</t>
    </r>
  </si>
  <si>
    <r>
      <t xml:space="preserve">1033
</t>
    </r>
    <r>
      <rPr>
        <sz val="7.5"/>
        <rFont val="Times New Roman"/>
        <family val="1"/>
      </rPr>
      <t>Георгиново-желтый
 (жёлтый георгин)</t>
    </r>
  </si>
  <si>
    <r>
      <t xml:space="preserve">1018
</t>
    </r>
    <r>
      <rPr>
        <sz val="7.5"/>
        <rFont val="Times New Roman"/>
        <family val="1"/>
      </rPr>
      <t>Цинково-желтый 
(жёлтый цинк)</t>
    </r>
  </si>
  <si>
    <r>
      <t>1004</t>
    </r>
    <r>
      <rPr>
        <sz val="7.5"/>
        <rFont val="Times New Roman"/>
        <family val="1"/>
      </rPr>
      <t xml:space="preserve">
Желто-золотой (золотой жёлтый)</t>
    </r>
  </si>
  <si>
    <r>
      <t>1023</t>
    </r>
    <r>
      <rPr>
        <sz val="7.5"/>
        <rFont val="Times New Roman"/>
        <family val="1"/>
      </rPr>
      <t xml:space="preserve">
Транспортно-желтый 
 (жёлтый глубокий)</t>
    </r>
  </si>
  <si>
    <r>
      <t xml:space="preserve">6010
</t>
    </r>
    <r>
      <rPr>
        <sz val="7.5"/>
        <rFont val="Times New Roman"/>
        <family val="1"/>
      </rPr>
      <t>Травяной зеленый
(зелёная трава)</t>
    </r>
  </si>
  <si>
    <r>
      <t xml:space="preserve">2010
</t>
    </r>
    <r>
      <rPr>
        <sz val="7.5"/>
        <rFont val="Times New Roman"/>
        <family val="1"/>
      </rPr>
      <t>Сигнально ораньжевый</t>
    </r>
  </si>
  <si>
    <t>С8</t>
  </si>
  <si>
    <t>МП18</t>
  </si>
  <si>
    <t>МП20</t>
  </si>
  <si>
    <t>С44</t>
  </si>
  <si>
    <t>Н75</t>
  </si>
  <si>
    <t>Плоский лист</t>
  </si>
  <si>
    <t xml:space="preserve"> -</t>
  </si>
  <si>
    <t>кг/м.кв.</t>
  </si>
  <si>
    <t>м.кв. в  1тн</t>
  </si>
  <si>
    <r>
      <t xml:space="preserve">1001
</t>
    </r>
    <r>
      <rPr>
        <sz val="7.5"/>
        <color indexed="8"/>
        <rFont val="Times New Roman"/>
        <family val="1"/>
      </rPr>
      <t>Бежевый</t>
    </r>
  </si>
  <si>
    <r>
      <t xml:space="preserve">1021 
</t>
    </r>
    <r>
      <rPr>
        <sz val="7.5"/>
        <color indexed="8"/>
        <rFont val="Times New Roman"/>
        <family val="1"/>
      </rPr>
      <t>Рапсово-желтый</t>
    </r>
  </si>
  <si>
    <r>
      <t xml:space="preserve">2011
</t>
    </r>
    <r>
      <rPr>
        <sz val="7.5"/>
        <color indexed="8"/>
        <rFont val="Times New Roman"/>
        <family val="1"/>
      </rPr>
      <t>Насыщенный оранжевый</t>
    </r>
  </si>
  <si>
    <r>
      <t xml:space="preserve">5012
</t>
    </r>
    <r>
      <rPr>
        <sz val="7.5"/>
        <color indexed="8"/>
        <rFont val="Times New Roman"/>
        <family val="1"/>
      </rPr>
      <t>Голубой</t>
    </r>
  </si>
  <si>
    <r>
      <t xml:space="preserve">5025
</t>
    </r>
    <r>
      <rPr>
        <sz val="7.5"/>
        <color indexed="8"/>
        <rFont val="Times New Roman"/>
        <family val="1"/>
      </rPr>
      <t>Перламутровый горечавково-синий metallic</t>
    </r>
  </si>
  <si>
    <r>
      <t xml:space="preserve">7024
</t>
    </r>
    <r>
      <rPr>
        <sz val="7.5"/>
        <color indexed="8"/>
        <rFont val="Times New Roman"/>
        <family val="1"/>
      </rPr>
      <t>Графитовый серый</t>
    </r>
  </si>
  <si>
    <r>
      <t xml:space="preserve">8019
</t>
    </r>
    <r>
      <rPr>
        <sz val="7.5"/>
        <color indexed="8"/>
        <rFont val="Times New Roman"/>
        <family val="1"/>
      </rPr>
      <t>Серо-коричневый</t>
    </r>
  </si>
  <si>
    <t>Основные цвета RAL, используемые в производстве приведены на отдельном листе.</t>
  </si>
  <si>
    <t xml:space="preserve">Возможно изготовление со следующими видами лакокрасочного покрытия ("Пластизол", "Пурал", PVDF , "Hard Coat"). В этом случае цена и срокизготовления продукции согласовывается дополнительно. </t>
  </si>
  <si>
    <t>Толщина
листа, мм</t>
  </si>
  <si>
    <r>
      <t>5021</t>
    </r>
    <r>
      <rPr>
        <sz val="7.5"/>
        <rFont val="Times New Roman"/>
        <family val="1"/>
      </rPr>
      <t xml:space="preserve">
Морская волна
(синяя вода)</t>
    </r>
  </si>
  <si>
    <r>
      <t>1015</t>
    </r>
    <r>
      <rPr>
        <sz val="7.5"/>
        <rFont val="Times New Roman"/>
        <family val="1"/>
      </rPr>
      <t xml:space="preserve">
</t>
    </r>
    <r>
      <rPr>
        <b/>
        <sz val="7.5"/>
        <rFont val="Times New Roman"/>
        <family val="1"/>
      </rPr>
      <t>Светло-бежевый</t>
    </r>
    <r>
      <rPr>
        <sz val="7.5"/>
        <rFont val="Times New Roman"/>
        <family val="1"/>
      </rPr>
      <t xml:space="preserve">
(слоновый лёгкий)</t>
    </r>
  </si>
  <si>
    <r>
      <t>1014</t>
    </r>
    <r>
      <rPr>
        <sz val="7.5"/>
        <rFont val="Times New Roman"/>
        <family val="1"/>
      </rPr>
      <t xml:space="preserve">
</t>
    </r>
    <r>
      <rPr>
        <b/>
        <sz val="7.5"/>
        <rFont val="Times New Roman"/>
        <family val="1"/>
      </rPr>
      <t>Бежевый</t>
    </r>
    <r>
      <rPr>
        <sz val="7.5"/>
        <rFont val="Times New Roman"/>
        <family val="1"/>
      </rPr>
      <t xml:space="preserve">
(слоновая кость,
кремовый)</t>
    </r>
  </si>
  <si>
    <r>
      <t>3009</t>
    </r>
    <r>
      <rPr>
        <sz val="7.5"/>
        <rFont val="Times New Roman"/>
        <family val="1"/>
      </rPr>
      <t xml:space="preserve">
Оксид красного
(коррида)</t>
    </r>
  </si>
  <si>
    <r>
      <t>3005</t>
    </r>
    <r>
      <rPr>
        <sz val="7.5"/>
        <rFont val="Times New Roman"/>
        <family val="1"/>
      </rPr>
      <t xml:space="preserve">
Винно-красный
(вишнёвый)</t>
    </r>
  </si>
  <si>
    <r>
      <t>3003
Р</t>
    </r>
    <r>
      <rPr>
        <sz val="7.5"/>
        <rFont val="Times New Roman"/>
        <family val="1"/>
      </rPr>
      <t>убин (гранатовый)</t>
    </r>
  </si>
  <si>
    <r>
      <t>3011</t>
    </r>
    <r>
      <rPr>
        <sz val="7.5"/>
        <rFont val="Times New Roman"/>
        <family val="1"/>
      </rPr>
      <t xml:space="preserve">
Красно-коричневый
(терракотовый)</t>
    </r>
  </si>
  <si>
    <r>
      <t>5002</t>
    </r>
    <r>
      <rPr>
        <sz val="7.5"/>
        <rFont val="Times New Roman"/>
        <family val="1"/>
      </rPr>
      <t xml:space="preserve">
Ультрамарин</t>
    </r>
  </si>
  <si>
    <r>
      <t>5005</t>
    </r>
    <r>
      <rPr>
        <sz val="7.5"/>
        <rFont val="Times New Roman"/>
        <family val="1"/>
      </rPr>
      <t xml:space="preserve">
Сигнально синий</t>
    </r>
  </si>
  <si>
    <r>
      <t>5010</t>
    </r>
    <r>
      <rPr>
        <sz val="7.5"/>
        <rFont val="Times New Roman"/>
        <family val="1"/>
      </rPr>
      <t xml:space="preserve">
Синий
(горечавково-синий)</t>
    </r>
  </si>
  <si>
    <r>
      <t>5024</t>
    </r>
    <r>
      <rPr>
        <sz val="7.5"/>
        <rFont val="Times New Roman"/>
        <family val="1"/>
      </rPr>
      <t xml:space="preserve">
Синяя постель
(пастельно-синий)</t>
    </r>
  </si>
  <si>
    <r>
      <t>6002</t>
    </r>
    <r>
      <rPr>
        <sz val="7.5"/>
        <rFont val="Times New Roman"/>
        <family val="1"/>
      </rPr>
      <t xml:space="preserve">
Зелёный лист (лиственно-зеленый)</t>
    </r>
  </si>
  <si>
    <r>
      <t>6005</t>
    </r>
    <r>
      <rPr>
        <sz val="7.5"/>
        <rFont val="Times New Roman"/>
        <family val="1"/>
      </rPr>
      <t xml:space="preserve">
Зелёный мох
(тёмно-зелёный)</t>
    </r>
  </si>
  <si>
    <r>
      <t>7038</t>
    </r>
    <r>
      <rPr>
        <sz val="7.5"/>
        <rFont val="Times New Roman"/>
        <family val="1"/>
      </rPr>
      <t xml:space="preserve">
Серый агат</t>
    </r>
  </si>
  <si>
    <r>
      <t>7040</t>
    </r>
    <r>
      <rPr>
        <sz val="7.5"/>
        <rFont val="Times New Roman"/>
        <family val="1"/>
      </rPr>
      <t xml:space="preserve">
Бутылочно серый
(серое стекло)</t>
    </r>
  </si>
  <si>
    <r>
      <t>7005</t>
    </r>
    <r>
      <rPr>
        <sz val="7.5"/>
        <rFont val="Times New Roman"/>
        <family val="1"/>
      </rPr>
      <t xml:space="preserve">
Тёмно-серый
(мышиный)</t>
    </r>
  </si>
  <si>
    <r>
      <t>7004</t>
    </r>
    <r>
      <rPr>
        <sz val="7.5"/>
        <rFont val="Times New Roman"/>
        <family val="1"/>
      </rPr>
      <t xml:space="preserve">
Серый</t>
    </r>
  </si>
  <si>
    <r>
      <t>8004</t>
    </r>
    <r>
      <rPr>
        <sz val="7.5"/>
        <rFont val="Times New Roman"/>
        <family val="1"/>
      </rPr>
      <t xml:space="preserve">
Красная медь</t>
    </r>
  </si>
  <si>
    <r>
      <t>8015</t>
    </r>
    <r>
      <rPr>
        <sz val="7.5"/>
        <rFont val="Times New Roman"/>
        <family val="1"/>
      </rPr>
      <t xml:space="preserve">
Каштаново-коричневый</t>
    </r>
  </si>
  <si>
    <r>
      <t>8017</t>
    </r>
    <r>
      <rPr>
        <sz val="7.5"/>
        <rFont val="Times New Roman"/>
        <family val="1"/>
      </rPr>
      <t xml:space="preserve">
Шоколад 
(коричневый шоколад)</t>
    </r>
  </si>
  <si>
    <r>
      <t>9002</t>
    </r>
    <r>
      <rPr>
        <sz val="7.5"/>
        <rFont val="Times New Roman"/>
        <family val="1"/>
      </rPr>
      <t xml:space="preserve">
Серо-белый
(дымка,
</t>
    </r>
    <r>
      <rPr>
        <b/>
        <sz val="7.5"/>
        <rFont val="Times New Roman"/>
        <family val="1"/>
      </rPr>
      <t>белая ночь,</t>
    </r>
    <r>
      <rPr>
        <sz val="7.5"/>
        <rFont val="Times New Roman"/>
        <family val="1"/>
      </rPr>
      <t xml:space="preserve"> светло-серый</t>
    </r>
  </si>
  <si>
    <r>
      <t>9003</t>
    </r>
    <r>
      <rPr>
        <sz val="7.5"/>
        <rFont val="Times New Roman"/>
        <family val="1"/>
      </rPr>
      <t xml:space="preserve">
Белый</t>
    </r>
  </si>
  <si>
    <r>
      <t>9005</t>
    </r>
    <r>
      <rPr>
        <sz val="7.5"/>
        <rFont val="Times New Roman"/>
        <family val="1"/>
      </rPr>
      <t xml:space="preserve">
Черный янтарь 
(темно-чёрный)</t>
    </r>
  </si>
  <si>
    <r>
      <t>9006</t>
    </r>
    <r>
      <rPr>
        <sz val="7.5"/>
        <rFont val="Times New Roman"/>
        <family val="1"/>
      </rPr>
      <t xml:space="preserve">
Белый алюминий
(металлик,
серебристый)</t>
    </r>
  </si>
  <si>
    <r>
      <t>9007</t>
    </r>
    <r>
      <rPr>
        <sz val="7.5"/>
        <rFont val="Times New Roman"/>
        <family val="1"/>
      </rPr>
      <t xml:space="preserve">
Серебристый 
алюминий
</t>
    </r>
  </si>
  <si>
    <r>
      <t>9010</t>
    </r>
    <r>
      <rPr>
        <sz val="7.5"/>
        <rFont val="Times New Roman"/>
        <family val="1"/>
      </rPr>
      <t xml:space="preserve">
Чистый белый
(</t>
    </r>
    <r>
      <rPr>
        <b/>
        <sz val="7.5"/>
        <rFont val="Times New Roman"/>
        <family val="1"/>
      </rPr>
      <t>сливочный</t>
    </r>
    <r>
      <rPr>
        <sz val="7.5"/>
        <rFont val="Times New Roman"/>
        <family val="1"/>
      </rPr>
      <t>)</t>
    </r>
  </si>
  <si>
    <r>
      <t>9016</t>
    </r>
    <r>
      <rPr>
        <sz val="7.5"/>
        <rFont val="Times New Roman"/>
        <family val="1"/>
      </rPr>
      <t xml:space="preserve">
Ярко белый
(пломбир,
белый молочный)</t>
    </r>
  </si>
  <si>
    <t>Толщина стали, мм</t>
  </si>
  <si>
    <t>НС 35</t>
  </si>
  <si>
    <t>С 44</t>
  </si>
  <si>
    <t>Н 60</t>
  </si>
  <si>
    <t>Н 75</t>
  </si>
  <si>
    <t>плоский лист</t>
  </si>
  <si>
    <t>Примечание:</t>
  </si>
  <si>
    <t>От 3 до 10 тн.</t>
  </si>
  <si>
    <t xml:space="preserve">полез
ная </t>
  </si>
  <si>
    <r>
      <t>RAL</t>
    </r>
    <r>
      <rPr>
        <b/>
        <sz val="10"/>
        <rFont val="Arial"/>
        <family val="2"/>
      </rPr>
      <t xml:space="preserve"> 1001; 1034; 1035; 3012; 5010; 5015; 5017; 5023; 6010; 6024; 6029; 8023; 9001; 9006</t>
    </r>
  </si>
  <si>
    <r>
      <t xml:space="preserve">RAL </t>
    </r>
    <r>
      <rPr>
        <b/>
        <sz val="10"/>
        <rFont val="Arial"/>
        <family val="2"/>
      </rPr>
      <t>3031</t>
    </r>
  </si>
  <si>
    <r>
      <t xml:space="preserve">RAL </t>
    </r>
    <r>
      <rPr>
        <b/>
        <sz val="10"/>
        <rFont val="Arial"/>
        <family val="2"/>
      </rPr>
      <t>1004; 1028; 3016</t>
    </r>
  </si>
  <si>
    <r>
      <t xml:space="preserve">Отпускные цены на профнастил и плоский лист оцинкованный </t>
    </r>
    <r>
      <rPr>
        <b/>
        <sz val="16"/>
        <color indexed="10"/>
        <rFont val="Arial Cyr"/>
        <family val="0"/>
      </rPr>
      <t>с односторонним</t>
    </r>
    <r>
      <rPr>
        <b/>
        <sz val="16"/>
        <rFont val="Arial Cyr"/>
        <family val="0"/>
      </rPr>
      <t xml:space="preserve"> лакокрасочным покрытием (полиэстер) по каталогу RAL и с эмалью обратной стороны</t>
    </r>
  </si>
  <si>
    <r>
      <t>Отпускные цены на профнастил и плоский лист оцинкованный</t>
    </r>
    <r>
      <rPr>
        <b/>
        <sz val="13"/>
        <color indexed="10"/>
        <rFont val="Times New Roman"/>
        <family val="1"/>
      </rPr>
      <t xml:space="preserve"> с односторонним</t>
    </r>
    <r>
      <rPr>
        <b/>
        <sz val="13"/>
        <rFont val="Times New Roman"/>
        <family val="1"/>
      </rPr>
      <t xml:space="preserve"> лакокрасочным покрытием </t>
    </r>
    <r>
      <rPr>
        <b/>
        <sz val="13"/>
        <color indexed="10"/>
        <rFont val="Times New Roman"/>
        <family val="1"/>
      </rPr>
      <t>"ПУРАЛ", "ПВДФ", "ПЛАСТИЗОЛЬ", "ЛАК"</t>
    </r>
    <r>
      <rPr>
        <b/>
        <sz val="13"/>
        <rFont val="Times New Roman"/>
        <family val="1"/>
      </rPr>
      <t xml:space="preserve"> (по каталогу RAL) и эмалью обратной стороны</t>
    </r>
  </si>
  <si>
    <r>
      <t>RAL</t>
    </r>
    <r>
      <rPr>
        <b/>
        <sz val="10"/>
        <rFont val="Arial"/>
        <family val="2"/>
      </rPr>
      <t xml:space="preserve"> 1023; 1033;
 2003; 2010; 3020; 5012</t>
    </r>
  </si>
  <si>
    <t>м.кв. в
 1тн</t>
  </si>
  <si>
    <r>
      <t xml:space="preserve">5007
</t>
    </r>
    <r>
      <rPr>
        <sz val="7.5"/>
        <rFont val="Times New Roman"/>
        <family val="1"/>
      </rPr>
      <t>Бриллиантово-синий</t>
    </r>
  </si>
  <si>
    <r>
      <t xml:space="preserve"> 9018
</t>
    </r>
    <r>
      <rPr>
        <sz val="7.5"/>
        <color indexed="8"/>
        <rFont val="Times New Roman"/>
        <family val="1"/>
      </rPr>
      <t>папирусно-белый</t>
    </r>
  </si>
  <si>
    <r>
      <t xml:space="preserve">Имеем возможность окраски профильного листа </t>
    </r>
    <r>
      <rPr>
        <b/>
        <sz val="13"/>
        <color indexed="10"/>
        <rFont val="Times New Roman"/>
        <family val="1"/>
      </rPr>
      <t xml:space="preserve">порошковыми </t>
    </r>
    <r>
      <rPr>
        <b/>
        <sz val="13"/>
        <rFont val="Times New Roman"/>
        <family val="1"/>
      </rPr>
      <t>красками</t>
    </r>
    <r>
      <rPr>
        <b/>
        <sz val="13"/>
        <color indexed="10"/>
        <rFont val="Times New Roman"/>
        <family val="1"/>
      </rPr>
      <t xml:space="preserve"> в любой цвет по каталогу RAL.</t>
    </r>
    <r>
      <rPr>
        <b/>
        <sz val="13"/>
        <rFont val="Times New Roman"/>
        <family val="1"/>
      </rPr>
      <t xml:space="preserve">
 Стоимостью окраски от 170 до 200 руб./кв.м. За дополнительной информацией обращайтесь к менеджерам по телефону (343) 345-01-08, 345-01-31</t>
    </r>
  </si>
  <si>
    <t>ПВДФ 27 мкм</t>
  </si>
  <si>
    <t>ПУРАЛ 50 мкм</t>
  </si>
  <si>
    <t>ПЛАСТИЗОЛ 200 мкм</t>
  </si>
  <si>
    <t>ЛАК 10 мкм 
антикоррозионная, 
высокоадгезивная 
основа под жидкие 
краски и эмали</t>
  </si>
  <si>
    <t>При объеме от 400 м2, срок изготовления - 7дней. При заказе менее 400 м2 срок изготовления открытый (до 4 недель).</t>
  </si>
  <si>
    <r>
      <t xml:space="preserve">1. Продукция  отпускается в квадратных метрах. Расчет ведется </t>
    </r>
    <r>
      <rPr>
        <b/>
        <sz val="12"/>
        <rFont val="Times New Roman"/>
        <family val="1"/>
      </rPr>
      <t>по габаритной ширине.
2. Продукция сертифицирована, производится по ГОСТ 24045-94, ТУ 67-452-82 и ТУ 5285-001-78334080-2006.
3. Профнастил изготавливается длиной от 0,5 до 13м (С18 от 2,5 до 16 м), для профнастила НС35, С44, Н60, Н75, Н114 длиной до 16м. 
4. Плоский лист изготавливается длиной от 0,5 до 6 м.</t>
    </r>
    <r>
      <rPr>
        <sz val="12"/>
        <rFont val="Times New Roman"/>
        <family val="1"/>
      </rPr>
      <t xml:space="preserve">
5. Срок хранения выполненного заказа - не более 7 дней.
6. При количестве длин более 5 (пяти) - цена увеличивается на 3%.
7. По желанию заказчика изготавливаем доборные элементы.
8. Комплектуем заказ крепежными элементами (саморезы, шайбы, заклёпки и др.)
9</t>
    </r>
    <r>
      <rPr>
        <b/>
        <sz val="12"/>
        <rFont val="Times New Roman"/>
        <family val="1"/>
      </rPr>
      <t>. Цены указаны без стоимости упаковки.</t>
    </r>
  </si>
  <si>
    <r>
      <t xml:space="preserve">При заказе продукции: </t>
    </r>
    <r>
      <rPr>
        <b/>
        <sz val="16"/>
        <color indexed="10"/>
        <rFont val="Arial"/>
        <family val="2"/>
      </rPr>
      <t xml:space="preserve">              от 5 до  20 тн скидка   - 3%
                                                      от 20 до 40 тн               - 6%
                                                        более 40 тн                   - 10%</t>
    </r>
  </si>
  <si>
    <r>
      <t xml:space="preserve">Цены указаны на ЛКП стандартных цветов: 
</t>
    </r>
    <r>
      <rPr>
        <sz val="11"/>
        <rFont val="Arial"/>
        <family val="2"/>
      </rPr>
      <t>RAL 1014, 1015, 3009, 3011, 5005, 6002, 7004, 7005, 7035, 8017, 9002, 9003, 9010</t>
    </r>
    <r>
      <rPr>
        <b/>
        <sz val="11"/>
        <rFont val="Arial"/>
        <family val="2"/>
      </rPr>
      <t xml:space="preserve"> - покрытие "ПВДФ";
</t>
    </r>
    <r>
      <rPr>
        <sz val="11"/>
        <rFont val="Arial"/>
        <family val="2"/>
      </rPr>
      <t>RAL 1014, 1015, 5007, 5021, 5024, 6002, 6005, 7004, 7035, 8004, 9002, 9003, 9010, 9018</t>
    </r>
    <r>
      <rPr>
        <b/>
        <sz val="11"/>
        <rFont val="Arial"/>
        <family val="2"/>
      </rPr>
      <t xml:space="preserve"> - покрытие "Пурал";
</t>
    </r>
    <r>
      <rPr>
        <sz val="11"/>
        <rFont val="Arial"/>
        <family val="2"/>
      </rPr>
      <t>RAL 1014, 1015, 5002, 5005, 5021, 6002, 6005, 7004, 7005, 7035, 8017, 9002, 9003, 9010</t>
    </r>
    <r>
      <rPr>
        <b/>
        <sz val="11"/>
        <rFont val="Arial"/>
        <family val="2"/>
      </rPr>
      <t xml:space="preserve"> - покрытие "Пластизоль"
Покрытие ЛАК:</t>
    </r>
    <r>
      <rPr>
        <sz val="11"/>
        <rFont val="Arial"/>
        <family val="2"/>
      </rPr>
      <t xml:space="preserve"> бесцветное покрытие, толщина слоя - 15 мкм, в том числе грунт, увеличивает антикоррозионные свойства цинка, служит основой для нанесения жидких красок. Повышает устойчивость лакокрасочного покрытия.</t>
    </r>
  </si>
  <si>
    <r>
      <t xml:space="preserve">При заказе продукции: </t>
    </r>
    <r>
      <rPr>
        <b/>
        <sz val="18"/>
        <color indexed="10"/>
        <rFont val="Arial"/>
        <family val="2"/>
      </rPr>
      <t xml:space="preserve">               от 5 до  20 тн скидка   - 3%
                                                       от 20 до 40 тн               - 6%
                                                         более 40 тн                   - 10%</t>
    </r>
  </si>
  <si>
    <r>
      <t>Общество с ограниченной ответственностью «Центр по Строительству и Комплектации зданий»</t>
    </r>
    <r>
      <rPr>
        <sz val="10"/>
        <rFont val="Arial Cyr"/>
        <family val="0"/>
      </rPr>
      <t xml:space="preserve">
Россия, 620137, г. Екатеринбург, ул. Шефская, д. 1-Б, </t>
    </r>
    <r>
      <rPr>
        <b/>
        <sz val="10"/>
        <rFont val="Arial Cyr"/>
        <family val="0"/>
      </rPr>
      <t xml:space="preserve">тел./факс: (343) 345-01-08, 345-01-31  
Cайт: </t>
    </r>
    <r>
      <rPr>
        <b/>
        <u val="single"/>
        <sz val="10"/>
        <color indexed="12"/>
        <rFont val="Arial Cyr"/>
        <family val="0"/>
      </rPr>
      <t>www.sendvichatroy.ru</t>
    </r>
    <r>
      <rPr>
        <b/>
        <sz val="10"/>
        <rFont val="Arial Cyr"/>
        <family val="0"/>
      </rPr>
      <t xml:space="preserve">,  Е-mail: </t>
    </r>
    <r>
      <rPr>
        <b/>
        <u val="single"/>
        <sz val="10"/>
        <color indexed="12"/>
        <rFont val="Arial Cyr"/>
        <family val="0"/>
      </rPr>
      <t>sendvichatroy@bk.ru</t>
    </r>
    <r>
      <rPr>
        <sz val="10"/>
        <rFont val="Arial Cyr"/>
        <family val="0"/>
      </rPr>
      <t xml:space="preserve">
     ИНН / КПП  6673178542 / 667301001   ОКПО  85031203   ОГРН  1086673001711</t>
    </r>
  </si>
  <si>
    <r>
      <t xml:space="preserve">RAL </t>
    </r>
    <r>
      <rPr>
        <b/>
        <sz val="10"/>
        <rFont val="Arial"/>
        <family val="2"/>
      </rPr>
      <t>1014; 1015;  1018; 1021; 1036; 2011; 3003; 3005; 3009; 3011; 3020; 5002; 
5005; 5021; 5024; 5025; 6002; 6005; 7004; 7005; 7024; 7035; 7038; 7040; 7047; 
8004; 8015; 8017; 8019; 8028; 9002; 9003; 9006; 9010; 9016</t>
    </r>
  </si>
  <si>
    <r>
      <t>ПРИМЕЧАНИЕ:</t>
    </r>
    <r>
      <rPr>
        <sz val="12"/>
        <rFont val="Times New Roman"/>
        <family val="1"/>
      </rPr>
      <t xml:space="preserve">
1. Продукция  отпускается в квадратных метрах. Расчет ведется </t>
    </r>
    <r>
      <rPr>
        <b/>
        <sz val="12"/>
        <rFont val="Times New Roman"/>
        <family val="1"/>
      </rPr>
      <t>по габаритной ширине.
2. Продукция сертифицирована, производится по ГОСТ 24045-94, ТУ 67-452-82 и ТУ 5285-001-78334080-2006.
3. Профнастил изготавливается длиной от 0,5 до 13м (С18 от 2,5 до 16 м), для профнастила НС35, С44, Н60, Н75, Н114 длиной до 16м. 
4. Плоский лист изготавливается длиной от 0,5 до 6 м.</t>
    </r>
    <r>
      <rPr>
        <sz val="12"/>
        <rFont val="Times New Roman"/>
        <family val="1"/>
      </rPr>
      <t xml:space="preserve">
5. Срок изготовления заказа - от  3-х дней.
6. Срок хранения выполненного заказа - не более 7 дней.
7. При количестве длин более 5 (пяти) - цена увеличивается на 3%.
8. При объеме заказа менее 100 кв.м. срок изготовления остается открытым.
9. По желанию заказчика изготавливаем доборные элементы.
10. Комплектуем заказ крепежными элементами (саморезы, шайбы, заклёпки и др.)
</t>
    </r>
    <r>
      <rPr>
        <b/>
        <sz val="12"/>
        <rFont val="Times New Roman"/>
        <family val="1"/>
      </rPr>
      <t>11. Цены указаны без стоимости упаковки.</t>
    </r>
    <r>
      <rPr>
        <sz val="12"/>
        <rFont val="Times New Roman"/>
        <family val="1"/>
      </rPr>
      <t xml:space="preserve">
</t>
    </r>
    <r>
      <rPr>
        <b/>
        <sz val="12"/>
        <rFont val="Times New Roman"/>
        <family val="1"/>
      </rPr>
      <t xml:space="preserve">12. Погрузка в открытые машины производится бесплатно. </t>
    </r>
    <r>
      <rPr>
        <sz val="12"/>
        <rFont val="Times New Roman"/>
        <family val="1"/>
      </rPr>
      <t xml:space="preserve">
13. Упаковываются в пакеты до 10тн.  Максимальная загрузка вагона (с учетом комплектующих деталей) – 65 тонн. 
Полная загрузка вагона обеспечивается при длине 3, 6, 12 метров.
</t>
    </r>
    <r>
      <rPr>
        <b/>
        <sz val="12"/>
        <rFont val="Times New Roman"/>
        <family val="1"/>
      </rPr>
      <t>14. Погрузка вагона            - 12 000 руб./ваг.
      Подача, уборка вагона - 4 500 руб./ваг.</t>
    </r>
  </si>
  <si>
    <t>Н60</t>
  </si>
  <si>
    <t>Прайс-лист действует с 25.11.13</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</si>
</sst>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s>
  <fonts count="43">
    <font>
      <sz val="10"/>
      <name val="Arial Cyr"/>
      <family val="0"/>
    </font>
    <font>
      <u val="single"/>
      <sz val="10"/>
      <color indexed="12"/>
      <name val="Arial Cyr"/>
      <family val="0"/>
    </font>
    <font>
      <u val="single"/>
      <sz val="10"/>
      <color indexed="36"/>
      <name val="Arial Cyr"/>
      <family val="0"/>
    </font>
    <font>
      <sz val="8"/>
      <name val="Arial Cyr"/>
      <family val="0"/>
    </font>
    <font>
      <sz val="10"/>
      <name val="Arial"/>
      <family val="2"/>
    </font>
    <font>
      <sz val="12"/>
      <name val="Times New Roman"/>
      <family val="1"/>
    </font>
    <font>
      <b/>
      <sz val="12"/>
      <name val="Times New Roman"/>
      <family val="1"/>
    </font>
    <font>
      <b/>
      <i/>
      <sz val="10"/>
      <name val="Times New Roman"/>
      <family val="1"/>
    </font>
    <font>
      <b/>
      <sz val="7.5"/>
      <name val="Times New Roman"/>
      <family val="1"/>
    </font>
    <font>
      <sz val="7.5"/>
      <name val="Times New Roman"/>
      <family val="1"/>
    </font>
    <font>
      <b/>
      <sz val="10"/>
      <name val="Arial Cyr"/>
      <family val="0"/>
    </font>
    <font>
      <sz val="5.5"/>
      <color indexed="63"/>
      <name val="Tahoma"/>
      <family val="2"/>
    </font>
    <font>
      <b/>
      <sz val="11"/>
      <name val="Arial Cyr"/>
      <family val="0"/>
    </font>
    <font>
      <sz val="10"/>
      <name val="Courier"/>
      <family val="0"/>
    </font>
    <font>
      <b/>
      <sz val="14"/>
      <name val="Arial Cyr"/>
      <family val="0"/>
    </font>
    <font>
      <b/>
      <sz val="10"/>
      <name val="Arial"/>
      <family val="2"/>
    </font>
    <font>
      <b/>
      <sz val="12"/>
      <name val="Arial"/>
      <family val="2"/>
    </font>
    <font>
      <b/>
      <sz val="16"/>
      <name val="Arial"/>
      <family val="2"/>
    </font>
    <font>
      <b/>
      <sz val="7.5"/>
      <color indexed="8"/>
      <name val="Times New Roman"/>
      <family val="1"/>
    </font>
    <font>
      <sz val="7.5"/>
      <color indexed="8"/>
      <name val="Times New Roman"/>
      <family val="1"/>
    </font>
    <font>
      <sz val="7.5"/>
      <name val="Arial Cyr"/>
      <family val="0"/>
    </font>
    <font>
      <sz val="13.5"/>
      <color indexed="63"/>
      <name val="Arial"/>
      <family val="2"/>
    </font>
    <font>
      <b/>
      <sz val="16"/>
      <name val="Arial Cyr"/>
      <family val="0"/>
    </font>
    <font>
      <b/>
      <sz val="10"/>
      <color indexed="10"/>
      <name val="Arial"/>
      <family val="2"/>
    </font>
    <font>
      <sz val="12"/>
      <name val="Arial"/>
      <family val="2"/>
    </font>
    <font>
      <b/>
      <sz val="13"/>
      <name val="Times New Roman"/>
      <family val="1"/>
    </font>
    <font>
      <b/>
      <sz val="16"/>
      <color indexed="10"/>
      <name val="Arial Cyr"/>
      <family val="0"/>
    </font>
    <font>
      <b/>
      <sz val="13"/>
      <color indexed="10"/>
      <name val="Times New Roman"/>
      <family val="1"/>
    </font>
    <font>
      <b/>
      <sz val="12"/>
      <name val="Arial Cyr"/>
      <family val="0"/>
    </font>
    <font>
      <b/>
      <sz val="11"/>
      <name val="Arial"/>
      <family val="2"/>
    </font>
    <font>
      <sz val="12"/>
      <name val="Arial Cyr"/>
      <family val="0"/>
    </font>
    <font>
      <b/>
      <i/>
      <sz val="12"/>
      <name val="Arial Cyr"/>
      <family val="0"/>
    </font>
    <font>
      <b/>
      <sz val="16"/>
      <color indexed="18"/>
      <name val="Arial Cyr"/>
      <family val="0"/>
    </font>
    <font>
      <b/>
      <u val="single"/>
      <sz val="16"/>
      <color indexed="18"/>
      <name val="Arial Cyr"/>
      <family val="0"/>
    </font>
    <font>
      <sz val="11"/>
      <name val="Arial Cyr"/>
      <family val="0"/>
    </font>
    <font>
      <b/>
      <sz val="15"/>
      <name val="Arial Cyr"/>
      <family val="0"/>
    </font>
    <font>
      <b/>
      <sz val="15"/>
      <color indexed="18"/>
      <name val="Arial Cyr"/>
      <family val="0"/>
    </font>
    <font>
      <b/>
      <u val="single"/>
      <sz val="15"/>
      <color indexed="18"/>
      <name val="Arial Cyr"/>
      <family val="0"/>
    </font>
    <font>
      <b/>
      <sz val="16"/>
      <color indexed="10"/>
      <name val="Arial"/>
      <family val="2"/>
    </font>
    <font>
      <sz val="11"/>
      <name val="Arial"/>
      <family val="2"/>
    </font>
    <font>
      <b/>
      <sz val="18"/>
      <name val="Arial"/>
      <family val="2"/>
    </font>
    <font>
      <b/>
      <sz val="18"/>
      <color indexed="10"/>
      <name val="Arial"/>
      <family val="2"/>
    </font>
    <font>
      <b/>
      <u val="single"/>
      <sz val="10"/>
      <color indexed="12"/>
      <name val="Arial Cyr"/>
      <family val="0"/>
    </font>
  </fonts>
  <fills count="6">
    <fill>
      <patternFill/>
    </fill>
    <fill>
      <patternFill patternType="gray125"/>
    </fill>
    <fill>
      <patternFill patternType="solid">
        <fgColor indexed="53"/>
        <bgColor indexed="64"/>
      </patternFill>
    </fill>
    <fill>
      <patternFill patternType="solid">
        <fgColor indexed="23"/>
        <bgColor indexed="64"/>
      </patternFill>
    </fill>
    <fill>
      <patternFill patternType="solid">
        <fgColor indexed="41"/>
        <bgColor indexed="64"/>
      </patternFill>
    </fill>
    <fill>
      <patternFill patternType="solid">
        <fgColor indexed="27"/>
        <bgColor indexed="64"/>
      </patternFill>
    </fill>
  </fills>
  <borders count="67">
    <border>
      <left/>
      <right/>
      <top/>
      <bottom/>
      <diagonal/>
    </border>
    <border>
      <left style="double"/>
      <right style="hair"/>
      <top>
        <color indexed="63"/>
      </top>
      <bottom style="hair"/>
    </border>
    <border>
      <left style="double"/>
      <right style="double"/>
      <top>
        <color indexed="63"/>
      </top>
      <bottom style="hair"/>
    </border>
    <border>
      <left style="double"/>
      <right style="double"/>
      <top style="hair"/>
      <bottom style="hair"/>
    </border>
    <border>
      <left style="double"/>
      <right style="double"/>
      <top style="hair"/>
      <bottom style="double"/>
    </border>
    <border>
      <left style="double"/>
      <right style="hair"/>
      <top style="double"/>
      <bottom style="hair"/>
    </border>
    <border>
      <left style="double"/>
      <right style="hair"/>
      <top style="hair"/>
      <bottom style="hair"/>
    </border>
    <border>
      <left style="double"/>
      <right style="double"/>
      <top style="hair"/>
      <bottom>
        <color indexed="63"/>
      </bottom>
    </border>
    <border>
      <left style="double"/>
      <right style="double"/>
      <top style="double"/>
      <bottom style="hair"/>
    </border>
    <border>
      <left>
        <color indexed="63"/>
      </left>
      <right>
        <color indexed="63"/>
      </right>
      <top style="hair"/>
      <bottom style="hair"/>
    </border>
    <border>
      <left style="double"/>
      <right style="hair"/>
      <top style="hair"/>
      <bottom style="double"/>
    </border>
    <border>
      <left style="double"/>
      <right style="hair"/>
      <top style="hair"/>
      <bottom>
        <color indexed="63"/>
      </bottom>
    </border>
    <border>
      <left style="hair"/>
      <right style="double"/>
      <top style="hair"/>
      <bottom style="hair"/>
    </border>
    <border>
      <left style="hair"/>
      <right style="hair"/>
      <top style="hair"/>
      <bottom style="hair"/>
    </border>
    <border>
      <left style="hair"/>
      <right style="hair"/>
      <top style="double"/>
      <bottom style="hair"/>
    </border>
    <border>
      <left style="hair"/>
      <right style="double"/>
      <top style="double"/>
      <bottom style="hair"/>
    </border>
    <border>
      <left style="hair"/>
      <right style="hair"/>
      <top style="hair"/>
      <bottom style="double"/>
    </border>
    <border>
      <left>
        <color indexed="63"/>
      </left>
      <right>
        <color indexed="63"/>
      </right>
      <top style="hair"/>
      <bottom style="double"/>
    </border>
    <border>
      <left style="double"/>
      <right>
        <color indexed="63"/>
      </right>
      <top style="hair"/>
      <bottom style="double"/>
    </border>
    <border>
      <left style="double"/>
      <right>
        <color indexed="63"/>
      </right>
      <top style="double"/>
      <bottom style="hair"/>
    </border>
    <border>
      <left style="double"/>
      <right>
        <color indexed="63"/>
      </right>
      <top style="hair"/>
      <bottom style="hair"/>
    </border>
    <border>
      <left style="double"/>
      <right>
        <color indexed="63"/>
      </right>
      <top style="hair"/>
      <bottom>
        <color indexed="63"/>
      </bottom>
    </border>
    <border>
      <left style="double"/>
      <right>
        <color indexed="63"/>
      </right>
      <top>
        <color indexed="63"/>
      </top>
      <bottom style="hair"/>
    </border>
    <border>
      <left>
        <color indexed="63"/>
      </left>
      <right>
        <color indexed="63"/>
      </right>
      <top>
        <color indexed="63"/>
      </top>
      <bottom style="hair"/>
    </border>
    <border>
      <left style="double"/>
      <right style="double"/>
      <top style="thin"/>
      <bottom style="hair"/>
    </border>
    <border>
      <left style="double"/>
      <right>
        <color indexed="63"/>
      </right>
      <top style="thin"/>
      <bottom style="hair"/>
    </border>
    <border>
      <left style="hair"/>
      <right style="double"/>
      <top style="hair"/>
      <bottom style="double"/>
    </border>
    <border>
      <left style="hair"/>
      <right style="hair"/>
      <top style="hair"/>
      <bottom>
        <color indexed="63"/>
      </bottom>
    </border>
    <border>
      <left>
        <color indexed="63"/>
      </left>
      <right style="hair"/>
      <top style="hair"/>
      <bottom style="hair"/>
    </border>
    <border>
      <left>
        <color indexed="63"/>
      </left>
      <right style="hair"/>
      <top style="hair"/>
      <bottom>
        <color indexed="63"/>
      </bottom>
    </border>
    <border>
      <left style="hair"/>
      <right style="double"/>
      <top style="hair"/>
      <bottom>
        <color indexed="63"/>
      </bottom>
    </border>
    <border>
      <left style="hair"/>
      <right style="double"/>
      <top>
        <color indexed="63"/>
      </top>
      <bottom style="hair"/>
    </border>
    <border>
      <left style="hair"/>
      <right>
        <color indexed="63"/>
      </right>
      <top style="hair"/>
      <bottom style="hair"/>
    </border>
    <border>
      <left style="hair"/>
      <right>
        <color indexed="63"/>
      </right>
      <top style="hair"/>
      <bottom>
        <color indexed="63"/>
      </bottom>
    </border>
    <border>
      <left style="hair"/>
      <right style="hair"/>
      <top>
        <color indexed="63"/>
      </top>
      <bottom style="hair"/>
    </border>
    <border>
      <left style="double"/>
      <right style="hair"/>
      <top style="thin"/>
      <bottom style="hair"/>
    </border>
    <border>
      <left style="hair"/>
      <right style="double"/>
      <top style="thin"/>
      <bottom style="hair"/>
    </border>
    <border>
      <left style="hair"/>
      <right style="hair"/>
      <top style="thin"/>
      <bottom style="hair"/>
    </border>
    <border>
      <left style="hair"/>
      <right>
        <color indexed="63"/>
      </right>
      <top style="double"/>
      <bottom style="hair"/>
    </border>
    <border>
      <left style="hair"/>
      <right>
        <color indexed="63"/>
      </right>
      <top style="hair"/>
      <bottom style="double"/>
    </border>
    <border>
      <left style="hair"/>
      <right>
        <color indexed="63"/>
      </right>
      <top>
        <color indexed="63"/>
      </top>
      <bottom style="hair"/>
    </border>
    <border>
      <left style="hair"/>
      <right>
        <color indexed="63"/>
      </right>
      <top style="thin"/>
      <bottom style="hair"/>
    </border>
    <border>
      <left style="hair"/>
      <right style="hair"/>
      <top style="hair"/>
      <bottom style="thin"/>
    </border>
    <border>
      <left style="hair"/>
      <right style="double"/>
      <top>
        <color indexed="63"/>
      </top>
      <bottom>
        <color indexed="63"/>
      </bottom>
    </border>
    <border>
      <left>
        <color indexed="63"/>
      </left>
      <right>
        <color indexed="63"/>
      </right>
      <top style="double"/>
      <bottom style="hair"/>
    </border>
    <border>
      <left style="double"/>
      <right style="double"/>
      <top>
        <color indexed="63"/>
      </top>
      <bottom>
        <color indexed="63"/>
      </bottom>
    </border>
    <border>
      <left style="double"/>
      <right style="double"/>
      <top>
        <color indexed="63"/>
      </top>
      <bottom style="double"/>
    </border>
    <border>
      <left style="double"/>
      <right style="hair"/>
      <top style="double"/>
      <bottom>
        <color indexed="63"/>
      </bottom>
    </border>
    <border>
      <left style="double"/>
      <right style="hair"/>
      <top>
        <color indexed="63"/>
      </top>
      <bottom>
        <color indexed="63"/>
      </bottom>
    </border>
    <border>
      <left style="hair"/>
      <right style="double"/>
      <top style="double"/>
      <bottom>
        <color indexed="63"/>
      </bottom>
    </border>
    <border>
      <left style="double"/>
      <right style="double"/>
      <top style="double"/>
      <bottom>
        <color indexed="63"/>
      </bottom>
    </border>
    <border>
      <left style="double"/>
      <right>
        <color indexed="63"/>
      </right>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hair"/>
      <right style="hair"/>
      <top style="double"/>
      <bottom>
        <color indexed="63"/>
      </bottom>
    </border>
    <border>
      <left style="double"/>
      <right style="hair"/>
      <top>
        <color indexed="63"/>
      </top>
      <bottom style="double"/>
    </border>
    <border>
      <left style="hair"/>
      <right style="double"/>
      <top>
        <color indexed="63"/>
      </top>
      <bottom style="double"/>
    </border>
    <border>
      <left>
        <color indexed="63"/>
      </left>
      <right>
        <color indexed="63"/>
      </right>
      <top>
        <color indexed="63"/>
      </top>
      <bottom style="double"/>
    </border>
    <border>
      <left>
        <color indexed="63"/>
      </left>
      <right>
        <color indexed="63"/>
      </right>
      <top style="double"/>
      <bottom>
        <color indexed="63"/>
      </bottom>
    </border>
    <border>
      <left style="hair"/>
      <right>
        <color indexed="63"/>
      </right>
      <top style="double"/>
      <bottom>
        <color indexed="63"/>
      </bottom>
    </border>
    <border>
      <left style="hair"/>
      <right style="hair"/>
      <top>
        <color indexed="63"/>
      </top>
      <bottom>
        <color indexed="63"/>
      </bottom>
    </border>
    <border>
      <left style="hair"/>
      <right style="hair"/>
      <top>
        <color indexed="63"/>
      </top>
      <bottom style="double"/>
    </border>
    <border>
      <left>
        <color indexed="63"/>
      </left>
      <right style="double"/>
      <top style="double"/>
      <bottom style="hair"/>
    </border>
    <border>
      <left style="hair"/>
      <right>
        <color indexed="63"/>
      </right>
      <top>
        <color indexed="63"/>
      </top>
      <bottom>
        <color indexed="63"/>
      </bottom>
    </border>
    <border>
      <left style="hair"/>
      <right>
        <color indexed="63"/>
      </right>
      <top>
        <color indexed="63"/>
      </top>
      <bottom style="double"/>
    </border>
    <border>
      <left style="double"/>
      <right>
        <color indexed="63"/>
      </right>
      <top>
        <color indexed="63"/>
      </top>
      <bottom style="double"/>
    </border>
  </borders>
  <cellStyleXfs count="23">
    <xf numFmtId="0" fontId="13"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2">
    <xf numFmtId="0" fontId="0" fillId="0" borderId="0" xfId="0" applyAlignment="1">
      <alignment/>
    </xf>
    <xf numFmtId="0" fontId="0" fillId="0" borderId="0" xfId="0" applyAlignment="1">
      <alignment horizontal="center"/>
    </xf>
    <xf numFmtId="0" fontId="7" fillId="0" borderId="0" xfId="0" applyFont="1" applyAlignment="1">
      <alignment/>
    </xf>
    <xf numFmtId="0" fontId="0" fillId="0" borderId="0" xfId="0" applyAlignment="1">
      <alignment horizontal="center" vertical="center"/>
    </xf>
    <xf numFmtId="0" fontId="0" fillId="0" borderId="0" xfId="0" applyAlignment="1">
      <alignment/>
    </xf>
    <xf numFmtId="0" fontId="4" fillId="0" borderId="1" xfId="0" applyFont="1" applyFill="1" applyBorder="1" applyAlignment="1">
      <alignment horizontal="center" vertical="center"/>
    </xf>
    <xf numFmtId="0" fontId="12" fillId="0" borderId="0" xfId="0" applyFont="1" applyBorder="1" applyAlignment="1">
      <alignment wrapText="1"/>
    </xf>
    <xf numFmtId="0" fontId="10" fillId="0" borderId="0" xfId="0" applyFont="1" applyAlignment="1">
      <alignment/>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8"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5" fillId="0" borderId="9" xfId="0" applyFont="1" applyFill="1" applyBorder="1" applyAlignment="1">
      <alignment horizontal="center" vertical="center"/>
    </xf>
    <xf numFmtId="0" fontId="15" fillId="0" borderId="0" xfId="0" applyFont="1" applyAlignment="1">
      <alignment/>
    </xf>
    <xf numFmtId="0" fontId="4" fillId="0" borderId="0" xfId="0" applyFont="1" applyAlignment="1">
      <alignment/>
    </xf>
    <xf numFmtId="0" fontId="14" fillId="0" borderId="0" xfId="0" applyFont="1" applyBorder="1" applyAlignment="1">
      <alignment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 fontId="15" fillId="0" borderId="8" xfId="0" applyNumberFormat="1" applyFont="1" applyBorder="1" applyAlignment="1">
      <alignment horizontal="center" vertical="center"/>
    </xf>
    <xf numFmtId="1" fontId="15" fillId="0" borderId="3" xfId="0" applyNumberFormat="1" applyFont="1" applyBorder="1" applyAlignment="1">
      <alignment horizontal="center" vertical="center"/>
    </xf>
    <xf numFmtId="1" fontId="15" fillId="0" borderId="4" xfId="0" applyNumberFormat="1" applyFont="1" applyBorder="1" applyAlignment="1">
      <alignment horizontal="center" vertical="center"/>
    </xf>
    <xf numFmtId="0" fontId="0" fillId="0" borderId="5" xfId="0" applyBorder="1" applyAlignment="1">
      <alignment horizontal="center" vertical="top" wrapText="1"/>
    </xf>
    <xf numFmtId="0" fontId="8" fillId="0" borderId="14" xfId="0" applyFont="1" applyBorder="1" applyAlignment="1">
      <alignment horizontal="center" vertical="top" wrapText="1"/>
    </xf>
    <xf numFmtId="0" fontId="0" fillId="0" borderId="14" xfId="0" applyBorder="1" applyAlignment="1">
      <alignment horizontal="center" vertical="top"/>
    </xf>
    <xf numFmtId="0" fontId="0" fillId="0" borderId="14" xfId="0" applyBorder="1" applyAlignment="1">
      <alignment horizontal="center" vertical="top" wrapText="1"/>
    </xf>
    <xf numFmtId="0" fontId="8" fillId="0" borderId="15" xfId="0" applyFont="1" applyBorder="1" applyAlignment="1">
      <alignment horizontal="center" vertical="top" wrapText="1"/>
    </xf>
    <xf numFmtId="0" fontId="18" fillId="0" borderId="6" xfId="0" applyFont="1" applyBorder="1" applyAlignment="1">
      <alignment horizontal="center" vertical="top" wrapText="1"/>
    </xf>
    <xf numFmtId="0" fontId="8" fillId="0" borderId="13" xfId="0" applyFont="1" applyBorder="1" applyAlignment="1">
      <alignment horizontal="center" vertical="top" wrapText="1"/>
    </xf>
    <xf numFmtId="0" fontId="18" fillId="0" borderId="13" xfId="0" applyFont="1" applyBorder="1" applyAlignment="1">
      <alignment horizontal="center" vertical="top" wrapText="1"/>
    </xf>
    <xf numFmtId="0" fontId="8" fillId="0" borderId="12" xfId="0" applyFont="1" applyBorder="1" applyAlignment="1">
      <alignment horizontal="center" vertical="top" wrapText="1"/>
    </xf>
    <xf numFmtId="0" fontId="8" fillId="0" borderId="6" xfId="0" applyFont="1" applyBorder="1" applyAlignment="1">
      <alignment horizontal="center" vertical="top" wrapText="1"/>
    </xf>
    <xf numFmtId="0" fontId="11" fillId="2" borderId="13" xfId="0" applyFont="1" applyFill="1" applyBorder="1" applyAlignment="1">
      <alignment horizontal="center" vertical="top" wrapText="1"/>
    </xf>
    <xf numFmtId="0" fontId="20" fillId="0" borderId="13" xfId="0" applyFont="1" applyBorder="1" applyAlignment="1">
      <alignment horizontal="center" vertical="top" wrapText="1"/>
    </xf>
    <xf numFmtId="0" fontId="0" fillId="0" borderId="13" xfId="0" applyBorder="1" applyAlignment="1">
      <alignment horizontal="center" vertical="top"/>
    </xf>
    <xf numFmtId="0" fontId="0" fillId="0" borderId="6" xfId="0" applyBorder="1" applyAlignment="1">
      <alignment horizontal="center" vertical="top"/>
    </xf>
    <xf numFmtId="0" fontId="0" fillId="0" borderId="13" xfId="0" applyBorder="1" applyAlignment="1">
      <alignment horizontal="center" vertical="top" wrapText="1"/>
    </xf>
    <xf numFmtId="0" fontId="0" fillId="0" borderId="12" xfId="0" applyBorder="1" applyAlignment="1">
      <alignment horizontal="center" vertical="top"/>
    </xf>
    <xf numFmtId="0" fontId="21" fillId="3" borderId="13" xfId="0" applyFont="1" applyFill="1" applyBorder="1" applyAlignment="1">
      <alignment horizontal="center" vertical="top" wrapText="1"/>
    </xf>
    <xf numFmtId="0" fontId="8" fillId="0" borderId="16" xfId="0" applyFont="1" applyBorder="1" applyAlignment="1">
      <alignment horizontal="center" vertical="top" wrapText="1"/>
    </xf>
    <xf numFmtId="0" fontId="10" fillId="0" borderId="0" xfId="0" applyFont="1" applyBorder="1" applyAlignment="1">
      <alignment/>
    </xf>
    <xf numFmtId="0" fontId="0" fillId="0" borderId="0" xfId="0" applyBorder="1" applyAlignment="1">
      <alignment/>
    </xf>
    <xf numFmtId="0" fontId="6" fillId="0" borderId="0" xfId="0" applyFont="1" applyBorder="1" applyAlignment="1">
      <alignment/>
    </xf>
    <xf numFmtId="0" fontId="4" fillId="0" borderId="10" xfId="0" applyFont="1" applyBorder="1" applyAlignment="1">
      <alignment horizontal="center" vertical="center"/>
    </xf>
    <xf numFmtId="0" fontId="15" fillId="0" borderId="17" xfId="0"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8" xfId="0" applyFont="1" applyFill="1" applyBorder="1" applyAlignment="1">
      <alignment horizontal="center" vertical="center" wrapText="1"/>
    </xf>
    <xf numFmtId="171" fontId="15" fillId="0" borderId="19" xfId="0" applyNumberFormat="1" applyFont="1" applyFill="1" applyBorder="1" applyAlignment="1">
      <alignment horizontal="center" vertical="center"/>
    </xf>
    <xf numFmtId="171" fontId="15" fillId="0" borderId="20" xfId="0" applyNumberFormat="1" applyFont="1" applyFill="1" applyBorder="1" applyAlignment="1">
      <alignment horizontal="center" vertical="center"/>
    </xf>
    <xf numFmtId="171" fontId="15" fillId="0" borderId="18" xfId="0" applyNumberFormat="1" applyFont="1" applyFill="1" applyBorder="1" applyAlignment="1">
      <alignment horizontal="center" vertical="center"/>
    </xf>
    <xf numFmtId="171" fontId="15" fillId="0" borderId="21"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171" fontId="15" fillId="0" borderId="22" xfId="0" applyNumberFormat="1" applyFont="1" applyFill="1" applyBorder="1" applyAlignment="1">
      <alignment horizontal="center" vertical="center"/>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1" fontId="15" fillId="0" borderId="7" xfId="0" applyNumberFormat="1" applyFont="1" applyBorder="1" applyAlignment="1">
      <alignment horizontal="center" vertical="center"/>
    </xf>
    <xf numFmtId="1" fontId="15" fillId="0" borderId="2" xfId="0" applyNumberFormat="1" applyFont="1" applyBorder="1" applyAlignment="1">
      <alignment horizontal="center" vertical="center"/>
    </xf>
    <xf numFmtId="1" fontId="15" fillId="0" borderId="24" xfId="0" applyNumberFormat="1" applyFont="1" applyBorder="1" applyAlignment="1">
      <alignment horizontal="center" vertical="center"/>
    </xf>
    <xf numFmtId="171" fontId="15" fillId="0" borderId="19" xfId="0" applyNumberFormat="1" applyFont="1" applyFill="1" applyBorder="1" applyAlignment="1">
      <alignment horizontal="center" vertical="center" wrapText="1"/>
    </xf>
    <xf numFmtId="171" fontId="15" fillId="0" borderId="20" xfId="0" applyNumberFormat="1" applyFont="1" applyFill="1" applyBorder="1" applyAlignment="1">
      <alignment horizontal="center" vertical="center" wrapText="1"/>
    </xf>
    <xf numFmtId="171" fontId="15" fillId="0" borderId="25" xfId="0" applyNumberFormat="1" applyFont="1" applyFill="1" applyBorder="1" applyAlignment="1">
      <alignment horizontal="center" vertical="center"/>
    </xf>
    <xf numFmtId="0" fontId="8" fillId="0" borderId="10" xfId="0" applyFont="1" applyBorder="1" applyAlignment="1">
      <alignment horizontal="center" vertical="top" wrapText="1"/>
    </xf>
    <xf numFmtId="0" fontId="0" fillId="0" borderId="16" xfId="0" applyBorder="1" applyAlignment="1">
      <alignment horizontal="center"/>
    </xf>
    <xf numFmtId="0" fontId="0" fillId="0" borderId="26" xfId="0" applyBorder="1" applyAlignment="1">
      <alignment horizontal="center"/>
    </xf>
    <xf numFmtId="0" fontId="16" fillId="0" borderId="0" xfId="0" applyFont="1" applyFill="1" applyBorder="1" applyAlignment="1">
      <alignment horizontal="left" vertical="center"/>
    </xf>
    <xf numFmtId="0" fontId="24" fillId="0" borderId="0" xfId="0" applyFont="1" applyAlignment="1">
      <alignment/>
    </xf>
    <xf numFmtId="0" fontId="15" fillId="0" borderId="13" xfId="0" applyFont="1" applyBorder="1" applyAlignment="1">
      <alignment horizontal="center" vertical="center"/>
    </xf>
    <xf numFmtId="0" fontId="15" fillId="0" borderId="27" xfId="0" applyFont="1" applyFill="1" applyBorder="1" applyAlignment="1">
      <alignment horizontal="center" vertical="center" wrapText="1"/>
    </xf>
    <xf numFmtId="0" fontId="15" fillId="0" borderId="28" xfId="0" applyFont="1" applyBorder="1" applyAlignment="1">
      <alignment horizontal="center" vertical="center"/>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wrapText="1"/>
    </xf>
    <xf numFmtId="171" fontId="15" fillId="0" borderId="15" xfId="0" applyNumberFormat="1" applyFont="1" applyBorder="1" applyAlignment="1">
      <alignment horizontal="center" vertical="center" wrapText="1"/>
    </xf>
    <xf numFmtId="171" fontId="15" fillId="0" borderId="12" xfId="0" applyNumberFormat="1" applyFont="1" applyBorder="1" applyAlignment="1">
      <alignment horizontal="center" vertical="center" wrapText="1"/>
    </xf>
    <xf numFmtId="171" fontId="15" fillId="0" borderId="26" xfId="0" applyNumberFormat="1" applyFont="1" applyBorder="1" applyAlignment="1">
      <alignment horizontal="center" vertical="center" wrapText="1"/>
    </xf>
    <xf numFmtId="171" fontId="15" fillId="0" borderId="31" xfId="0" applyNumberFormat="1" applyFont="1" applyBorder="1" applyAlignment="1">
      <alignment horizontal="center" vertical="center" wrapText="1"/>
    </xf>
    <xf numFmtId="171" fontId="15" fillId="0" borderId="30" xfId="0" applyNumberFormat="1" applyFont="1" applyBorder="1" applyAlignment="1">
      <alignment horizontal="center" vertical="center" wrapText="1"/>
    </xf>
    <xf numFmtId="0" fontId="15" fillId="0" borderId="32" xfId="0" applyFont="1" applyBorder="1" applyAlignment="1">
      <alignment horizontal="center" vertical="center"/>
    </xf>
    <xf numFmtId="0" fontId="15" fillId="0" borderId="33" xfId="0" applyFont="1" applyFill="1" applyBorder="1" applyAlignment="1">
      <alignment horizontal="center" vertical="center" wrapText="1"/>
    </xf>
    <xf numFmtId="0" fontId="5" fillId="0" borderId="0" xfId="0" applyFont="1" applyFill="1" applyBorder="1" applyAlignment="1">
      <alignment wrapText="1"/>
    </xf>
    <xf numFmtId="0" fontId="23" fillId="0" borderId="5" xfId="0" applyFont="1" applyFill="1" applyBorder="1" applyAlignment="1">
      <alignment horizontal="center" vertical="center" wrapText="1"/>
    </xf>
    <xf numFmtId="0" fontId="0" fillId="0" borderId="13" xfId="0" applyBorder="1" applyAlignment="1">
      <alignment vertical="top"/>
    </xf>
    <xf numFmtId="0" fontId="18" fillId="0" borderId="16" xfId="0" applyFont="1" applyBorder="1" applyAlignment="1">
      <alignment horizontal="center" vertical="top" wrapText="1"/>
    </xf>
    <xf numFmtId="0" fontId="0" fillId="0" borderId="6" xfId="0" applyBorder="1" applyAlignment="1">
      <alignment horizontal="center" vertical="top"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6" xfId="0" applyFont="1" applyFill="1" applyBorder="1" applyAlignment="1">
      <alignment horizontal="center" vertical="center" wrapText="1"/>
    </xf>
    <xf numFmtId="2" fontId="15" fillId="0" borderId="5" xfId="0" applyNumberFormat="1" applyFont="1" applyFill="1" applyBorder="1" applyAlignment="1">
      <alignment horizontal="center" vertical="center"/>
    </xf>
    <xf numFmtId="2" fontId="15" fillId="0" borderId="14" xfId="0" applyNumberFormat="1" applyFont="1" applyFill="1" applyBorder="1" applyAlignment="1">
      <alignment horizontal="center" vertical="center"/>
    </xf>
    <xf numFmtId="2" fontId="15" fillId="0" borderId="15" xfId="0" applyNumberFormat="1" applyFont="1" applyFill="1" applyBorder="1" applyAlignment="1">
      <alignment horizontal="center" vertical="center"/>
    </xf>
    <xf numFmtId="2" fontId="15" fillId="0" borderId="6" xfId="0" applyNumberFormat="1" applyFont="1" applyFill="1" applyBorder="1" applyAlignment="1">
      <alignment horizontal="center" vertical="center"/>
    </xf>
    <xf numFmtId="2" fontId="15" fillId="0" borderId="13" xfId="0" applyNumberFormat="1" applyFont="1" applyFill="1" applyBorder="1" applyAlignment="1">
      <alignment horizontal="center" vertical="center"/>
    </xf>
    <xf numFmtId="2" fontId="15" fillId="0" borderId="12" xfId="0" applyNumberFormat="1" applyFont="1" applyFill="1" applyBorder="1" applyAlignment="1">
      <alignment horizontal="center" vertical="center"/>
    </xf>
    <xf numFmtId="2" fontId="15" fillId="0" borderId="11" xfId="0" applyNumberFormat="1" applyFont="1" applyFill="1" applyBorder="1" applyAlignment="1">
      <alignment horizontal="center" vertical="center"/>
    </xf>
    <xf numFmtId="2" fontId="15" fillId="0" borderId="27" xfId="0" applyNumberFormat="1" applyFont="1" applyFill="1" applyBorder="1" applyAlignment="1">
      <alignment horizontal="center" vertical="center"/>
    </xf>
    <xf numFmtId="2" fontId="15" fillId="0" borderId="30" xfId="0" applyNumberFormat="1" applyFont="1" applyFill="1" applyBorder="1" applyAlignment="1">
      <alignment horizontal="center" vertical="center"/>
    </xf>
    <xf numFmtId="2" fontId="15" fillId="0" borderId="26" xfId="0" applyNumberFormat="1" applyFont="1" applyFill="1" applyBorder="1" applyAlignment="1">
      <alignment horizontal="center" vertical="center"/>
    </xf>
    <xf numFmtId="2" fontId="15" fillId="0" borderId="10" xfId="0" applyNumberFormat="1" applyFont="1" applyFill="1" applyBorder="1" applyAlignment="1">
      <alignment horizontal="center" vertical="center"/>
    </xf>
    <xf numFmtId="2" fontId="15" fillId="0" borderId="16" xfId="0" applyNumberFormat="1" applyFont="1" applyFill="1" applyBorder="1" applyAlignment="1">
      <alignment horizontal="center" vertical="center"/>
    </xf>
    <xf numFmtId="2" fontId="15" fillId="0" borderId="31" xfId="0" applyNumberFormat="1" applyFont="1" applyFill="1" applyBorder="1" applyAlignment="1">
      <alignment horizontal="center" vertical="center"/>
    </xf>
    <xf numFmtId="2" fontId="15" fillId="0" borderId="1" xfId="0" applyNumberFormat="1" applyFont="1" applyFill="1" applyBorder="1" applyAlignment="1">
      <alignment horizontal="center" vertical="center"/>
    </xf>
    <xf numFmtId="2" fontId="15" fillId="0" borderId="34" xfId="0" applyNumberFormat="1" applyFont="1" applyFill="1" applyBorder="1" applyAlignment="1">
      <alignment horizontal="center" vertical="center"/>
    </xf>
    <xf numFmtId="2" fontId="15" fillId="0" borderId="6" xfId="18" applyNumberFormat="1" applyFont="1" applyFill="1" applyBorder="1" applyAlignment="1">
      <alignment horizontal="center" vertical="center"/>
      <protection/>
    </xf>
    <xf numFmtId="2" fontId="15" fillId="0" borderId="11" xfId="18" applyNumberFormat="1" applyFont="1" applyFill="1" applyBorder="1" applyAlignment="1">
      <alignment horizontal="center" vertical="center"/>
      <protection/>
    </xf>
    <xf numFmtId="2" fontId="15" fillId="0" borderId="35" xfId="0" applyNumberFormat="1" applyFont="1" applyFill="1" applyBorder="1" applyAlignment="1">
      <alignment horizontal="center" vertical="center"/>
    </xf>
    <xf numFmtId="2" fontId="15" fillId="0" borderId="36" xfId="0" applyNumberFormat="1" applyFont="1" applyFill="1" applyBorder="1" applyAlignment="1">
      <alignment horizontal="center" vertical="center"/>
    </xf>
    <xf numFmtId="2" fontId="15" fillId="0" borderId="37" xfId="0" applyNumberFormat="1" applyFont="1" applyFill="1" applyBorder="1" applyAlignment="1">
      <alignment horizontal="center" vertical="center"/>
    </xf>
    <xf numFmtId="0" fontId="15" fillId="0" borderId="9" xfId="0" applyFont="1" applyBorder="1" applyAlignment="1">
      <alignment horizontal="center" vertical="center" wrapText="1"/>
    </xf>
    <xf numFmtId="0" fontId="23" fillId="4" borderId="14" xfId="0" applyFont="1" applyFill="1" applyBorder="1" applyAlignment="1">
      <alignment horizontal="center" vertical="center" wrapText="1"/>
    </xf>
    <xf numFmtId="0" fontId="15" fillId="4" borderId="16" xfId="0" applyFont="1" applyFill="1" applyBorder="1" applyAlignment="1">
      <alignment horizontal="center" vertical="center" wrapText="1"/>
    </xf>
    <xf numFmtId="2" fontId="15" fillId="5" borderId="14" xfId="0" applyNumberFormat="1" applyFont="1" applyFill="1" applyBorder="1" applyAlignment="1">
      <alignment horizontal="center"/>
    </xf>
    <xf numFmtId="2" fontId="15" fillId="5" borderId="13" xfId="0" applyNumberFormat="1" applyFont="1" applyFill="1" applyBorder="1" applyAlignment="1">
      <alignment horizontal="center"/>
    </xf>
    <xf numFmtId="2" fontId="15" fillId="5" borderId="16" xfId="0" applyNumberFormat="1" applyFont="1" applyFill="1" applyBorder="1" applyAlignment="1">
      <alignment horizontal="center"/>
    </xf>
    <xf numFmtId="2" fontId="15" fillId="5" borderId="27" xfId="0" applyNumberFormat="1" applyFont="1" applyFill="1" applyBorder="1" applyAlignment="1">
      <alignment horizontal="center"/>
    </xf>
    <xf numFmtId="2" fontId="15" fillId="5" borderId="34" xfId="0" applyNumberFormat="1" applyFont="1" applyFill="1" applyBorder="1" applyAlignment="1">
      <alignment horizontal="center"/>
    </xf>
    <xf numFmtId="2" fontId="4" fillId="0" borderId="38" xfId="0" applyNumberFormat="1" applyFont="1" applyBorder="1" applyAlignment="1">
      <alignment horizontal="center"/>
    </xf>
    <xf numFmtId="2" fontId="4" fillId="0" borderId="32" xfId="0" applyNumberFormat="1" applyFont="1" applyBorder="1" applyAlignment="1">
      <alignment horizontal="center"/>
    </xf>
    <xf numFmtId="2" fontId="4" fillId="0" borderId="39" xfId="0" applyNumberFormat="1" applyFont="1" applyBorder="1" applyAlignment="1">
      <alignment horizontal="center"/>
    </xf>
    <xf numFmtId="2" fontId="4" fillId="0" borderId="33" xfId="0" applyNumberFormat="1" applyFont="1" applyBorder="1" applyAlignment="1">
      <alignment horizontal="center"/>
    </xf>
    <xf numFmtId="2" fontId="4" fillId="0" borderId="40" xfId="0" applyNumberFormat="1" applyFont="1" applyBorder="1" applyAlignment="1">
      <alignment horizontal="center"/>
    </xf>
    <xf numFmtId="2" fontId="4" fillId="0" borderId="41" xfId="0" applyNumberFormat="1" applyFont="1" applyBorder="1" applyAlignment="1">
      <alignment horizontal="center"/>
    </xf>
    <xf numFmtId="2" fontId="15" fillId="4" borderId="38" xfId="0" applyNumberFormat="1" applyFont="1" applyFill="1" applyBorder="1" applyAlignment="1">
      <alignment horizontal="center" vertical="center"/>
    </xf>
    <xf numFmtId="2" fontId="15" fillId="4" borderId="32" xfId="0" applyNumberFormat="1" applyFont="1" applyFill="1" applyBorder="1" applyAlignment="1">
      <alignment horizontal="center" vertical="center"/>
    </xf>
    <xf numFmtId="2" fontId="15" fillId="4" borderId="39" xfId="0" applyNumberFormat="1" applyFont="1" applyFill="1" applyBorder="1" applyAlignment="1">
      <alignment horizontal="center" vertical="center"/>
    </xf>
    <xf numFmtId="2" fontId="15" fillId="4" borderId="40" xfId="0" applyNumberFormat="1" applyFont="1" applyFill="1" applyBorder="1" applyAlignment="1">
      <alignment horizontal="center" vertical="center"/>
    </xf>
    <xf numFmtId="2" fontId="15" fillId="4" borderId="33" xfId="0" applyNumberFormat="1" applyFont="1" applyFill="1" applyBorder="1" applyAlignment="1">
      <alignment horizontal="center" vertical="center"/>
    </xf>
    <xf numFmtId="2" fontId="4" fillId="0" borderId="19" xfId="0" applyNumberFormat="1" applyFont="1" applyBorder="1" applyAlignment="1">
      <alignment horizontal="center"/>
    </xf>
    <xf numFmtId="2" fontId="4" fillId="0" borderId="20" xfId="0" applyNumberFormat="1" applyFont="1" applyBorder="1" applyAlignment="1">
      <alignment horizontal="center"/>
    </xf>
    <xf numFmtId="2" fontId="4" fillId="0" borderId="18" xfId="0" applyNumberFormat="1" applyFont="1" applyBorder="1" applyAlignment="1">
      <alignment horizontal="center"/>
    </xf>
    <xf numFmtId="2" fontId="4" fillId="0" borderId="21" xfId="0" applyNumberFormat="1" applyFont="1" applyBorder="1" applyAlignment="1">
      <alignment horizontal="center"/>
    </xf>
    <xf numFmtId="2" fontId="4" fillId="0" borderId="22" xfId="0" applyNumberFormat="1" applyFont="1" applyBorder="1" applyAlignment="1">
      <alignment horizontal="center"/>
    </xf>
    <xf numFmtId="2" fontId="4" fillId="0" borderId="25" xfId="0" applyNumberFormat="1" applyFont="1" applyBorder="1" applyAlignment="1">
      <alignment horizontal="center"/>
    </xf>
    <xf numFmtId="0" fontId="4" fillId="0" borderId="35" xfId="0" applyFont="1" applyFill="1" applyBorder="1" applyAlignment="1">
      <alignment horizontal="center" vertical="center"/>
    </xf>
    <xf numFmtId="2" fontId="15" fillId="4" borderId="14" xfId="0" applyNumberFormat="1" applyFont="1" applyFill="1" applyBorder="1" applyAlignment="1">
      <alignment horizontal="center" vertical="center"/>
    </xf>
    <xf numFmtId="2" fontId="15" fillId="5" borderId="42" xfId="0" applyNumberFormat="1" applyFont="1" applyFill="1" applyBorder="1" applyAlignment="1">
      <alignment horizontal="center"/>
    </xf>
    <xf numFmtId="171" fontId="15" fillId="0" borderId="36" xfId="0" applyNumberFormat="1" applyFont="1" applyBorder="1" applyAlignment="1">
      <alignment horizontal="center" vertical="center" wrapText="1"/>
    </xf>
    <xf numFmtId="2" fontId="4" fillId="0" borderId="15" xfId="0" applyNumberFormat="1" applyFont="1" applyBorder="1" applyAlignment="1">
      <alignment horizontal="center"/>
    </xf>
    <xf numFmtId="2" fontId="4" fillId="0" borderId="12" xfId="0" applyNumberFormat="1" applyFont="1" applyBorder="1" applyAlignment="1">
      <alignment horizontal="center"/>
    </xf>
    <xf numFmtId="2" fontId="4" fillId="0" borderId="26" xfId="0" applyNumberFormat="1" applyFont="1" applyBorder="1" applyAlignment="1">
      <alignment horizontal="center"/>
    </xf>
    <xf numFmtId="2" fontId="4" fillId="0" borderId="30" xfId="0" applyNumberFormat="1" applyFont="1" applyBorder="1" applyAlignment="1">
      <alignment horizontal="center"/>
    </xf>
    <xf numFmtId="2" fontId="4" fillId="0" borderId="31" xfId="0" applyNumberFormat="1" applyFont="1" applyBorder="1" applyAlignment="1">
      <alignment horizontal="center"/>
    </xf>
    <xf numFmtId="2" fontId="4" fillId="0" borderId="36" xfId="0" applyNumberFormat="1" applyFont="1" applyBorder="1" applyAlignment="1">
      <alignment horizontal="center"/>
    </xf>
    <xf numFmtId="0" fontId="4" fillId="0" borderId="43" xfId="0" applyFont="1" applyFill="1" applyBorder="1" applyAlignment="1">
      <alignment horizontal="center" vertical="center"/>
    </xf>
    <xf numFmtId="0" fontId="15" fillId="0" borderId="44" xfId="0" applyFont="1" applyFill="1" applyBorder="1" applyAlignment="1">
      <alignment horizontal="center" vertical="center" textRotation="90" wrapText="1"/>
    </xf>
    <xf numFmtId="0" fontId="15" fillId="0" borderId="0" xfId="0" applyFont="1" applyFill="1" applyBorder="1" applyAlignment="1">
      <alignment horizontal="center" vertical="center" textRotation="90" wrapText="1"/>
    </xf>
    <xf numFmtId="0" fontId="16" fillId="0" borderId="45" xfId="0" applyFont="1" applyFill="1" applyBorder="1" applyAlignment="1">
      <alignment horizontal="center" vertical="center"/>
    </xf>
    <xf numFmtId="0" fontId="16"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16" fillId="0" borderId="50" xfId="0" applyFont="1" applyFill="1" applyBorder="1" applyAlignment="1">
      <alignment horizontal="center" vertical="center"/>
    </xf>
    <xf numFmtId="0" fontId="4" fillId="0" borderId="26"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15" fillId="0" borderId="19" xfId="0" applyFont="1" applyFill="1" applyBorder="1" applyAlignment="1">
      <alignment horizontal="center" vertical="center" textRotation="90" wrapText="1"/>
    </xf>
    <xf numFmtId="0" fontId="15" fillId="0" borderId="51" xfId="0" applyFont="1" applyFill="1" applyBorder="1" applyAlignment="1">
      <alignment horizontal="center" vertical="center" textRotation="90" wrapText="1"/>
    </xf>
    <xf numFmtId="0" fontId="15" fillId="0" borderId="18" xfId="0" applyFont="1" applyFill="1" applyBorder="1" applyAlignment="1">
      <alignment horizontal="center" vertical="center" textRotation="90" wrapText="1"/>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16" fillId="0" borderId="8"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15" fillId="0" borderId="17" xfId="0" applyFont="1" applyFill="1" applyBorder="1" applyAlignment="1">
      <alignment horizontal="center" vertical="center" textRotation="90" wrapText="1"/>
    </xf>
    <xf numFmtId="0" fontId="28" fillId="0" borderId="0" xfId="0" applyFont="1" applyBorder="1" applyAlignment="1">
      <alignment horizontal="center" wrapText="1"/>
    </xf>
    <xf numFmtId="0" fontId="10" fillId="0" borderId="0" xfId="0" applyFont="1" applyBorder="1" applyAlignment="1">
      <alignment horizontal="center" wrapText="1"/>
    </xf>
    <xf numFmtId="0" fontId="22" fillId="0" borderId="0" xfId="0" applyFont="1" applyAlignment="1">
      <alignment horizontal="center" wrapText="1"/>
    </xf>
    <xf numFmtId="0" fontId="16" fillId="0" borderId="52" xfId="0" applyFont="1" applyBorder="1" applyAlignment="1">
      <alignment horizontal="center" vertical="center" textRotation="90" wrapText="1"/>
    </xf>
    <xf numFmtId="0" fontId="16" fillId="0" borderId="53" xfId="0" applyFont="1" applyBorder="1" applyAlignment="1">
      <alignment horizontal="center" vertical="center" textRotation="90" wrapText="1"/>
    </xf>
    <xf numFmtId="0" fontId="16" fillId="0" borderId="54" xfId="0" applyFont="1" applyBorder="1" applyAlignment="1">
      <alignment horizontal="center" vertical="center" textRotation="90" wrapText="1"/>
    </xf>
    <xf numFmtId="0" fontId="15" fillId="0" borderId="5"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1" xfId="0" applyFont="1" applyFill="1" applyBorder="1" applyAlignment="1">
      <alignment horizontal="center" vertical="center" textRotation="90" wrapText="1"/>
    </xf>
    <xf numFmtId="0" fontId="15" fillId="0" borderId="56" xfId="0" applyFont="1" applyFill="1" applyBorder="1" applyAlignment="1">
      <alignment horizontal="center" vertical="center" textRotation="90" wrapText="1"/>
    </xf>
    <xf numFmtId="0" fontId="15" fillId="0" borderId="30" xfId="0" applyFont="1" applyFill="1" applyBorder="1" applyAlignment="1">
      <alignment horizontal="center" vertical="center" textRotation="90" wrapText="1"/>
    </xf>
    <xf numFmtId="0" fontId="15" fillId="0" borderId="57" xfId="0" applyFont="1" applyFill="1" applyBorder="1" applyAlignment="1">
      <alignment horizontal="center" vertical="center" textRotation="90" wrapText="1"/>
    </xf>
    <xf numFmtId="0" fontId="30" fillId="0" borderId="58" xfId="0" applyFont="1" applyBorder="1" applyAlignment="1">
      <alignment horizontal="left"/>
    </xf>
    <xf numFmtId="0" fontId="6" fillId="0" borderId="0" xfId="0" applyFont="1" applyFill="1" applyBorder="1" applyAlignment="1">
      <alignment horizontal="left" wrapText="1"/>
    </xf>
    <xf numFmtId="0" fontId="5" fillId="0" borderId="0" xfId="0" applyFont="1" applyFill="1" applyBorder="1" applyAlignment="1">
      <alignment horizontal="left" wrapText="1"/>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31" fillId="4" borderId="58" xfId="0" applyFont="1" applyFill="1" applyBorder="1" applyAlignment="1">
      <alignment horizontal="right"/>
    </xf>
    <xf numFmtId="0" fontId="25" fillId="0" borderId="0" xfId="0" applyFont="1" applyAlignment="1">
      <alignment horizontal="center" wrapText="1"/>
    </xf>
    <xf numFmtId="0" fontId="40" fillId="0" borderId="59" xfId="0" applyFont="1" applyBorder="1" applyAlignment="1">
      <alignment horizontal="center" vertical="center" wrapText="1"/>
    </xf>
    <xf numFmtId="0" fontId="16" fillId="0" borderId="50" xfId="0" applyFont="1" applyBorder="1" applyAlignment="1">
      <alignment horizontal="center" vertical="center" textRotation="90"/>
    </xf>
    <xf numFmtId="0" fontId="16" fillId="0" borderId="45" xfId="0" applyFont="1" applyBorder="1" applyAlignment="1">
      <alignment horizontal="center" vertical="center" textRotation="90"/>
    </xf>
    <xf numFmtId="0" fontId="16" fillId="0" borderId="46" xfId="0" applyFont="1" applyBorder="1" applyAlignment="1">
      <alignment horizontal="center" vertical="center" textRotation="90"/>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31" xfId="0" applyFont="1" applyBorder="1" applyAlignment="1">
      <alignment horizontal="center" vertical="center" wrapText="1"/>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6" fillId="0" borderId="0" xfId="18" applyFont="1" applyBorder="1" applyAlignment="1">
      <alignment horizontal="right" wrapText="1"/>
      <protection/>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15" fillId="0" borderId="5" xfId="0" applyFont="1" applyBorder="1" applyAlignment="1">
      <alignment horizontal="center" vertical="center" textRotation="90" wrapText="1"/>
    </xf>
    <xf numFmtId="0" fontId="15" fillId="0" borderId="6" xfId="0" applyFont="1" applyBorder="1" applyAlignment="1">
      <alignment horizontal="center" vertical="center" textRotation="90" wrapText="1"/>
    </xf>
    <xf numFmtId="0" fontId="15" fillId="0" borderId="11" xfId="0" applyFont="1" applyBorder="1" applyAlignment="1">
      <alignment horizontal="center" vertical="center" textRotation="90" wrapText="1"/>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38" xfId="0" applyFont="1" applyBorder="1" applyAlignment="1">
      <alignment horizontal="center" vertical="center"/>
    </xf>
    <xf numFmtId="0" fontId="4" fillId="0" borderId="32" xfId="0" applyFont="1" applyBorder="1" applyAlignment="1">
      <alignment horizontal="center" vertical="center"/>
    </xf>
    <xf numFmtId="0" fontId="4" fillId="0" borderId="39"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6" fillId="0" borderId="11" xfId="0" applyFont="1" applyBorder="1" applyAlignment="1">
      <alignment horizontal="center" vertical="center"/>
    </xf>
    <xf numFmtId="0" fontId="15" fillId="0" borderId="60" xfId="0" applyFont="1" applyBorder="1" applyAlignment="1">
      <alignment horizontal="center" vertical="center" wrapText="1"/>
    </xf>
    <xf numFmtId="0" fontId="15" fillId="0" borderId="5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4" xfId="0" applyFont="1" applyBorder="1" applyAlignment="1">
      <alignment horizontal="center" vertical="center"/>
    </xf>
    <xf numFmtId="0" fontId="4" fillId="0" borderId="27" xfId="0" applyFont="1" applyBorder="1" applyAlignment="1">
      <alignment horizontal="center"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4" fillId="0" borderId="4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29" fillId="0" borderId="0" xfId="0" applyFont="1" applyAlignment="1">
      <alignment horizontal="left" vertical="center" wrapText="1"/>
    </xf>
    <xf numFmtId="0" fontId="16" fillId="0" borderId="0"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38" xfId="0" applyFont="1" applyFill="1" applyBorder="1" applyAlignment="1">
      <alignment horizontal="center" vertical="center"/>
    </xf>
    <xf numFmtId="0" fontId="16" fillId="0" borderId="47" xfId="0" applyFont="1" applyFill="1" applyBorder="1" applyAlignment="1">
      <alignment horizontal="center" vertical="center" textRotation="90" wrapText="1"/>
    </xf>
    <xf numFmtId="0" fontId="16" fillId="0" borderId="48" xfId="0" applyFont="1" applyFill="1" applyBorder="1" applyAlignment="1">
      <alignment horizontal="center" vertical="center" textRotation="90" wrapText="1"/>
    </xf>
    <xf numFmtId="0" fontId="16" fillId="0" borderId="56" xfId="0" applyFont="1" applyFill="1" applyBorder="1" applyAlignment="1">
      <alignment horizontal="center" vertical="center" textRotation="90" wrapText="1"/>
    </xf>
    <xf numFmtId="0" fontId="16" fillId="0" borderId="1"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0" xfId="0" applyFont="1" applyFill="1" applyBorder="1" applyAlignment="1">
      <alignment horizontal="center" vertical="center"/>
    </xf>
    <xf numFmtId="0" fontId="4" fillId="0" borderId="34"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56" xfId="0" applyFont="1" applyFill="1" applyBorder="1" applyAlignment="1">
      <alignment horizontal="center" vertical="center"/>
    </xf>
    <xf numFmtId="0" fontId="15" fillId="0" borderId="50" xfId="0" applyFont="1" applyBorder="1" applyAlignment="1">
      <alignment horizontal="center" vertical="center" textRotation="90" wrapText="1"/>
    </xf>
    <xf numFmtId="0" fontId="15" fillId="0" borderId="45" xfId="0" applyFont="1" applyBorder="1" applyAlignment="1">
      <alignment horizontal="center" vertical="center" textRotation="90" wrapText="1"/>
    </xf>
    <xf numFmtId="0" fontId="15" fillId="0" borderId="46" xfId="0" applyFont="1" applyBorder="1" applyAlignment="1">
      <alignment horizontal="center" vertical="center" textRotation="90" wrapText="1"/>
    </xf>
    <xf numFmtId="0" fontId="28" fillId="4" borderId="58" xfId="0" applyFont="1" applyFill="1" applyBorder="1" applyAlignment="1">
      <alignment horizontal="right"/>
    </xf>
    <xf numFmtId="0" fontId="4" fillId="0" borderId="27" xfId="0" applyFont="1" applyFill="1" applyBorder="1" applyAlignment="1">
      <alignment horizontal="center" vertical="center"/>
    </xf>
    <xf numFmtId="0" fontId="4" fillId="0" borderId="33" xfId="0" applyFont="1" applyFill="1" applyBorder="1" applyAlignment="1">
      <alignment horizontal="center" vertical="center"/>
    </xf>
    <xf numFmtId="0" fontId="34" fillId="0" borderId="0" xfId="0" applyFont="1" applyBorder="1" applyAlignment="1">
      <alignment horizontal="left"/>
    </xf>
    <xf numFmtId="0" fontId="15"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5" fillId="0" borderId="19" xfId="0" applyFont="1" applyBorder="1" applyAlignment="1">
      <alignment horizontal="center" vertical="center"/>
    </xf>
    <xf numFmtId="0" fontId="15" fillId="0" borderId="44" xfId="0" applyFont="1" applyBorder="1" applyAlignment="1">
      <alignment horizontal="center" vertical="center"/>
    </xf>
    <xf numFmtId="0" fontId="15" fillId="0" borderId="63" xfId="0" applyFont="1" applyBorder="1" applyAlignment="1">
      <alignment horizontal="center" vertical="center"/>
    </xf>
    <xf numFmtId="0" fontId="12" fillId="0" borderId="0" xfId="0" applyFont="1" applyBorder="1" applyAlignment="1">
      <alignment horizontal="center" wrapText="1"/>
    </xf>
    <xf numFmtId="0" fontId="17" fillId="0" borderId="59" xfId="0" applyFont="1" applyBorder="1" applyAlignment="1">
      <alignment horizontal="center" vertical="center" wrapText="1"/>
    </xf>
    <xf numFmtId="0" fontId="29" fillId="0" borderId="0" xfId="0" applyFont="1" applyAlignment="1">
      <alignment horizontal="left" wrapText="1"/>
    </xf>
    <xf numFmtId="0" fontId="4" fillId="0" borderId="3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64" xfId="0" applyFont="1" applyBorder="1" applyAlignment="1">
      <alignment horizontal="center" vertical="center" textRotation="90" wrapText="1"/>
    </xf>
    <xf numFmtId="0" fontId="15" fillId="0" borderId="65" xfId="0" applyFont="1" applyBorder="1" applyAlignment="1">
      <alignment horizontal="center" vertical="center" textRotation="90" wrapText="1"/>
    </xf>
    <xf numFmtId="0" fontId="15" fillId="0" borderId="53" xfId="0" applyFont="1" applyBorder="1" applyAlignment="1">
      <alignment horizontal="center" vertical="center" textRotation="90" wrapText="1"/>
    </xf>
    <xf numFmtId="0" fontId="15" fillId="0" borderId="54" xfId="0" applyFont="1" applyBorder="1" applyAlignment="1">
      <alignment horizontal="center" vertical="center" textRotation="90" wrapText="1"/>
    </xf>
    <xf numFmtId="0" fontId="22" fillId="0" borderId="66" xfId="0" applyFont="1" applyBorder="1" applyAlignment="1">
      <alignment horizontal="center" vertical="top"/>
    </xf>
    <xf numFmtId="0" fontId="22" fillId="0" borderId="58" xfId="0" applyFont="1" applyBorder="1" applyAlignment="1">
      <alignment horizontal="center" vertical="top"/>
    </xf>
  </cellXfs>
  <cellStyles count="9">
    <cellStyle name="Normal" xfId="0"/>
    <cellStyle name="Hyperlink" xfId="15"/>
    <cellStyle name="Currency" xfId="16"/>
    <cellStyle name="Currency [0]" xfId="17"/>
    <cellStyle name="Обычный_Прайс профнастил рабочий"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52.jpeg" /><Relationship Id="rId3" Type="http://schemas.openxmlformats.org/officeDocument/2006/relationships/image" Target="../media/image6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2.jpeg" /><Relationship Id="rId2" Type="http://schemas.openxmlformats.org/officeDocument/2006/relationships/image" Target="../media/image6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5.png" /><Relationship Id="rId4" Type="http://schemas.openxmlformats.org/officeDocument/2006/relationships/hyperlink" Target="http://ral.ru/view.php?id=5015" TargetMode="External" /><Relationship Id="rId5" Type="http://schemas.openxmlformats.org/officeDocument/2006/relationships/hyperlink" Target="http://ral.ru/view.php?id=5015" TargetMode="External" /><Relationship Id="rId6" Type="http://schemas.openxmlformats.org/officeDocument/2006/relationships/image" Target="../media/image21.png" /><Relationship Id="rId7" Type="http://schemas.openxmlformats.org/officeDocument/2006/relationships/hyperlink" Target="http://ral.ru/view.php?id=6002" TargetMode="External" /><Relationship Id="rId8" Type="http://schemas.openxmlformats.org/officeDocument/2006/relationships/hyperlink" Target="http://ral.ru/view.php?id=6002" TargetMode="External" /><Relationship Id="rId9" Type="http://schemas.openxmlformats.org/officeDocument/2006/relationships/image" Target="../media/image23.png" /><Relationship Id="rId10" Type="http://schemas.openxmlformats.org/officeDocument/2006/relationships/hyperlink" Target="http://ral.ru/view.php?id=6005" TargetMode="External" /><Relationship Id="rId11" Type="http://schemas.openxmlformats.org/officeDocument/2006/relationships/hyperlink" Target="http://ral.ru/view.php?id=6005" TargetMode="External" /><Relationship Id="rId12" Type="http://schemas.openxmlformats.org/officeDocument/2006/relationships/image" Target="../media/image25.png" /><Relationship Id="rId13" Type="http://schemas.openxmlformats.org/officeDocument/2006/relationships/hyperlink" Target="http://ral.ru/view.php?id=7004" TargetMode="External" /><Relationship Id="rId14" Type="http://schemas.openxmlformats.org/officeDocument/2006/relationships/hyperlink" Target="http://ral.ru/view.php?id=7004" TargetMode="External" /><Relationship Id="rId15" Type="http://schemas.openxmlformats.org/officeDocument/2006/relationships/image" Target="../media/image27.png" /><Relationship Id="rId16" Type="http://schemas.openxmlformats.org/officeDocument/2006/relationships/hyperlink" Target="http://ral.ru/view.php?id=7005" TargetMode="External" /><Relationship Id="rId17" Type="http://schemas.openxmlformats.org/officeDocument/2006/relationships/hyperlink" Target="http://ral.ru/view.php?id=7005" TargetMode="External" /><Relationship Id="rId18" Type="http://schemas.openxmlformats.org/officeDocument/2006/relationships/image" Target="../media/image29.png" /><Relationship Id="rId19" Type="http://schemas.openxmlformats.org/officeDocument/2006/relationships/hyperlink" Target="http://ral.ru/view.php?id=7035" TargetMode="External" /><Relationship Id="rId20" Type="http://schemas.openxmlformats.org/officeDocument/2006/relationships/hyperlink" Target="http://ral.ru/view.php?id=7035" TargetMode="External" /><Relationship Id="rId21" Type="http://schemas.openxmlformats.org/officeDocument/2006/relationships/image" Target="../media/image31.png" /><Relationship Id="rId22" Type="http://schemas.openxmlformats.org/officeDocument/2006/relationships/hyperlink" Target="http://ral.ru/view.php?id=7038" TargetMode="External" /><Relationship Id="rId23" Type="http://schemas.openxmlformats.org/officeDocument/2006/relationships/hyperlink" Target="http://ral.ru/view.php?id=7038" TargetMode="External" /><Relationship Id="rId24" Type="http://schemas.openxmlformats.org/officeDocument/2006/relationships/image" Target="../media/image33.png" /><Relationship Id="rId25" Type="http://schemas.openxmlformats.org/officeDocument/2006/relationships/hyperlink" Target="http://ral.ru/view.php?id=7040" TargetMode="External" /><Relationship Id="rId26" Type="http://schemas.openxmlformats.org/officeDocument/2006/relationships/hyperlink" Target="http://ral.ru/view.php?id=7040" TargetMode="External" /><Relationship Id="rId27" Type="http://schemas.openxmlformats.org/officeDocument/2006/relationships/image" Target="../media/image35.png" /><Relationship Id="rId28" Type="http://schemas.openxmlformats.org/officeDocument/2006/relationships/hyperlink" Target="http://ral.ru/view.php?id=7047" TargetMode="External" /><Relationship Id="rId29" Type="http://schemas.openxmlformats.org/officeDocument/2006/relationships/hyperlink" Target="http://ral.ru/view.php?id=7047" TargetMode="External" /><Relationship Id="rId30" Type="http://schemas.openxmlformats.org/officeDocument/2006/relationships/image" Target="../media/image37.png" /><Relationship Id="rId31" Type="http://schemas.openxmlformats.org/officeDocument/2006/relationships/hyperlink" Target="http://ral.ru/view.php?id=8004" TargetMode="External" /><Relationship Id="rId32" Type="http://schemas.openxmlformats.org/officeDocument/2006/relationships/hyperlink" Target="http://ral.ru/view.php?id=8004" TargetMode="External" /><Relationship Id="rId33" Type="http://schemas.openxmlformats.org/officeDocument/2006/relationships/image" Target="../media/image38.png" /><Relationship Id="rId34" Type="http://schemas.openxmlformats.org/officeDocument/2006/relationships/hyperlink" Target="http://ral.ru/view.php?id=8015" TargetMode="External" /><Relationship Id="rId35" Type="http://schemas.openxmlformats.org/officeDocument/2006/relationships/hyperlink" Target="http://ral.ru/view.php?id=8015" TargetMode="External" /><Relationship Id="rId36" Type="http://schemas.openxmlformats.org/officeDocument/2006/relationships/image" Target="../media/image39.png" /><Relationship Id="rId37" Type="http://schemas.openxmlformats.org/officeDocument/2006/relationships/hyperlink" Target="http://ral.ru/view.php?id=8017" TargetMode="External" /><Relationship Id="rId38" Type="http://schemas.openxmlformats.org/officeDocument/2006/relationships/hyperlink" Target="http://ral.ru/view.php?id=8017" TargetMode="External" /><Relationship Id="rId39" Type="http://schemas.openxmlformats.org/officeDocument/2006/relationships/image" Target="../media/image41.png" /><Relationship Id="rId40" Type="http://schemas.openxmlformats.org/officeDocument/2006/relationships/hyperlink" Target="http://ral.ru/view.php?id=8028" TargetMode="External" /><Relationship Id="rId41" Type="http://schemas.openxmlformats.org/officeDocument/2006/relationships/hyperlink" Target="http://ral.ru/view.php?id=8028" TargetMode="External" /><Relationship Id="rId42" Type="http://schemas.openxmlformats.org/officeDocument/2006/relationships/image" Target="../media/image43.png" /><Relationship Id="rId43" Type="http://schemas.openxmlformats.org/officeDocument/2006/relationships/hyperlink" Target="http://ral.ru/view.php?id=9002" TargetMode="External" /><Relationship Id="rId44" Type="http://schemas.openxmlformats.org/officeDocument/2006/relationships/hyperlink" Target="http://ral.ru/view.php?id=9002" TargetMode="External" /><Relationship Id="rId45" Type="http://schemas.openxmlformats.org/officeDocument/2006/relationships/image" Target="../media/image44.png" /><Relationship Id="rId46" Type="http://schemas.openxmlformats.org/officeDocument/2006/relationships/hyperlink" Target="http://ral.ru/view.php?id=9003" TargetMode="External" /><Relationship Id="rId47" Type="http://schemas.openxmlformats.org/officeDocument/2006/relationships/hyperlink" Target="http://ral.ru/view.php?id=9003" TargetMode="External" /><Relationship Id="rId48" Type="http://schemas.openxmlformats.org/officeDocument/2006/relationships/image" Target="../media/image45.png" /><Relationship Id="rId49" Type="http://schemas.openxmlformats.org/officeDocument/2006/relationships/hyperlink" Target="http://ral.ru/view.php?id=9005" TargetMode="External" /><Relationship Id="rId50" Type="http://schemas.openxmlformats.org/officeDocument/2006/relationships/hyperlink" Target="http://ral.ru/view.php?id=9005" TargetMode="External" /><Relationship Id="rId51" Type="http://schemas.openxmlformats.org/officeDocument/2006/relationships/image" Target="../media/image20.png" /><Relationship Id="rId52" Type="http://schemas.openxmlformats.org/officeDocument/2006/relationships/hyperlink" Target="http://ral.ru/view.php?id=metallic9006" TargetMode="External" /><Relationship Id="rId53" Type="http://schemas.openxmlformats.org/officeDocument/2006/relationships/hyperlink" Target="http://ral.ru/view.php?id=metallic9006" TargetMode="External" /><Relationship Id="rId54" Type="http://schemas.openxmlformats.org/officeDocument/2006/relationships/image" Target="../media/image47.png" /><Relationship Id="rId55" Type="http://schemas.openxmlformats.org/officeDocument/2006/relationships/hyperlink" Target="http://ral.ru/view.php?id=9010" TargetMode="External" /><Relationship Id="rId56" Type="http://schemas.openxmlformats.org/officeDocument/2006/relationships/hyperlink" Target="http://ral.ru/view.php?id=9010" TargetMode="External" /><Relationship Id="rId57" Type="http://schemas.openxmlformats.org/officeDocument/2006/relationships/image" Target="../media/image48.png" /><Relationship Id="rId58" Type="http://schemas.openxmlformats.org/officeDocument/2006/relationships/hyperlink" Target="http://ral.ru/view.php?id=9016" TargetMode="External" /><Relationship Id="rId59" Type="http://schemas.openxmlformats.org/officeDocument/2006/relationships/hyperlink" Target="http://ral.ru/view.php?id=9016" TargetMode="External" /><Relationship Id="rId60" Type="http://schemas.openxmlformats.org/officeDocument/2006/relationships/image" Target="../media/image9.png" /><Relationship Id="rId61" Type="http://schemas.openxmlformats.org/officeDocument/2006/relationships/image" Target="../media/image51.png" /><Relationship Id="rId62" Type="http://schemas.openxmlformats.org/officeDocument/2006/relationships/image" Target="../media/image49.png" /><Relationship Id="rId63" Type="http://schemas.openxmlformats.org/officeDocument/2006/relationships/image" Target="http://ral.ru/ral/1001.jpg" TargetMode="External" /><Relationship Id="rId64" Type="http://schemas.openxmlformats.org/officeDocument/2006/relationships/image" Target="http://ral.ru/ral/1004.jpg" TargetMode="External" /><Relationship Id="rId65" Type="http://schemas.openxmlformats.org/officeDocument/2006/relationships/image" Target="../media/image34.png" /><Relationship Id="rId66" Type="http://schemas.openxmlformats.org/officeDocument/2006/relationships/image" Target="../media/image40.png" /><Relationship Id="rId67" Type="http://schemas.openxmlformats.org/officeDocument/2006/relationships/image" Target="http://ral.ru/ral/1021.jpg" TargetMode="External" /><Relationship Id="rId68" Type="http://schemas.openxmlformats.org/officeDocument/2006/relationships/image" Target="../media/image50.png" /><Relationship Id="rId69" Type="http://schemas.openxmlformats.org/officeDocument/2006/relationships/image" Target="../media/image46.png" /><Relationship Id="rId70" Type="http://schemas.openxmlformats.org/officeDocument/2006/relationships/image" Target="../media/image18.png" /><Relationship Id="rId71" Type="http://schemas.openxmlformats.org/officeDocument/2006/relationships/image" Target="../media/image12.png" /><Relationship Id="rId72" Type="http://schemas.openxmlformats.org/officeDocument/2006/relationships/image" Target="../media/image16.png" /><Relationship Id="rId73" Type="http://schemas.openxmlformats.org/officeDocument/2006/relationships/image" Target="../media/image30.png" /><Relationship Id="rId74" Type="http://schemas.openxmlformats.org/officeDocument/2006/relationships/image" Target="../media/image7.png" /><Relationship Id="rId75" Type="http://schemas.openxmlformats.org/officeDocument/2006/relationships/image" Target="../media/image26.png" /><Relationship Id="rId76" Type="http://schemas.openxmlformats.org/officeDocument/2006/relationships/image" Target="http://ral.ru/ral/2011.jpg" TargetMode="External" /><Relationship Id="rId77" Type="http://schemas.openxmlformats.org/officeDocument/2006/relationships/image" Target="../media/image11.png" /><Relationship Id="rId78" Type="http://schemas.openxmlformats.org/officeDocument/2006/relationships/image" Target="../media/image4.png" /><Relationship Id="rId79" Type="http://schemas.openxmlformats.org/officeDocument/2006/relationships/image" Target="../media/image5.png" /><Relationship Id="rId80" Type="http://schemas.openxmlformats.org/officeDocument/2006/relationships/image" Target="../media/image6.png" /><Relationship Id="rId81" Type="http://schemas.openxmlformats.org/officeDocument/2006/relationships/image" Target="../media/image14.png" /><Relationship Id="rId82" Type="http://schemas.openxmlformats.org/officeDocument/2006/relationships/image" Target="../media/image53.png" /><Relationship Id="rId83" Type="http://schemas.openxmlformats.org/officeDocument/2006/relationships/image" Target="../media/image55.png" /><Relationship Id="rId84" Type="http://schemas.openxmlformats.org/officeDocument/2006/relationships/image" Target="../media/image22.png" /><Relationship Id="rId85" Type="http://schemas.openxmlformats.org/officeDocument/2006/relationships/image" Target="../media/image13.png" /><Relationship Id="rId86" Type="http://schemas.openxmlformats.org/officeDocument/2006/relationships/image" Target="../media/image8.png" /><Relationship Id="rId87" Type="http://schemas.openxmlformats.org/officeDocument/2006/relationships/image" Target="../media/image10.png" /><Relationship Id="rId88" Type="http://schemas.openxmlformats.org/officeDocument/2006/relationships/image" Target="http://ral.ru/ral/5012.jpg" TargetMode="External" /><Relationship Id="rId89" Type="http://schemas.openxmlformats.org/officeDocument/2006/relationships/image" Target="../media/image24.png" /><Relationship Id="rId90" Type="http://schemas.openxmlformats.org/officeDocument/2006/relationships/image" Target="../media/image17.png" /><Relationship Id="rId91" Type="http://schemas.openxmlformats.org/officeDocument/2006/relationships/image" Target="../media/image19.png" /><Relationship Id="rId92" Type="http://schemas.openxmlformats.org/officeDocument/2006/relationships/image" Target="../media/image28.png" /><Relationship Id="rId93" Type="http://schemas.openxmlformats.org/officeDocument/2006/relationships/image" Target="http://ral.ru/ral/metallic5025.jpg" TargetMode="External" /><Relationship Id="rId94" Type="http://schemas.openxmlformats.org/officeDocument/2006/relationships/image" Target="../media/image32.png" /><Relationship Id="rId95" Type="http://schemas.openxmlformats.org/officeDocument/2006/relationships/image" Target="../media/image36.png" /><Relationship Id="rId96" Type="http://schemas.openxmlformats.org/officeDocument/2006/relationships/image" Target="../media/image42.png" /><Relationship Id="rId97" Type="http://schemas.openxmlformats.org/officeDocument/2006/relationships/image" Target="http://ral.ru/ral/7024.jpg" TargetMode="External" /><Relationship Id="rId98" Type="http://schemas.openxmlformats.org/officeDocument/2006/relationships/image" Target="http://ral.ru/ral/8019.jpg" TargetMode="External" /><Relationship Id="rId99" Type="http://schemas.openxmlformats.org/officeDocument/2006/relationships/image" Target="http://www.topkraska.ru/upload/information_system_29/5/9/8/item_598/information_items_1222504312.jpg" TargetMode="External" /><Relationship Id="rId100" Type="http://schemas.openxmlformats.org/officeDocument/2006/relationships/hyperlink" Target="http://ral.ru/view.php?id=6002" TargetMode="External" /><Relationship Id="rId101" Type="http://schemas.openxmlformats.org/officeDocument/2006/relationships/hyperlink" Target="http://ral.ru/view.php?id=6002" TargetMode="External" /><Relationship Id="rId102" Type="http://schemas.openxmlformats.org/officeDocument/2006/relationships/hyperlink" Target="http://ral.ru/view.php?id=6005" TargetMode="External" /><Relationship Id="rId103" Type="http://schemas.openxmlformats.org/officeDocument/2006/relationships/hyperlink" Target="http://ral.ru/view.php?id=6005" TargetMode="External" /><Relationship Id="rId104" Type="http://schemas.openxmlformats.org/officeDocument/2006/relationships/hyperlink" Target="http://ral.ru/view.php?id=7004" TargetMode="External" /><Relationship Id="rId105" Type="http://schemas.openxmlformats.org/officeDocument/2006/relationships/hyperlink" Target="http://ral.ru/view.php?id=7004" TargetMode="External" /><Relationship Id="rId106" Type="http://schemas.openxmlformats.org/officeDocument/2006/relationships/hyperlink" Target="http://ral.ru/view.php?id=7005" TargetMode="External" /><Relationship Id="rId107" Type="http://schemas.openxmlformats.org/officeDocument/2006/relationships/hyperlink" Target="http://ral.ru/view.php?id=7005" TargetMode="External" /><Relationship Id="rId108" Type="http://schemas.openxmlformats.org/officeDocument/2006/relationships/hyperlink" Target="http://ral.ru/view.php?id=7035" TargetMode="External" /><Relationship Id="rId109" Type="http://schemas.openxmlformats.org/officeDocument/2006/relationships/hyperlink" Target="http://ral.ru/view.php?id=7035" TargetMode="External" /><Relationship Id="rId110" Type="http://schemas.openxmlformats.org/officeDocument/2006/relationships/hyperlink" Target="http://ral.ru/view.php?id=7038" TargetMode="External" /><Relationship Id="rId111" Type="http://schemas.openxmlformats.org/officeDocument/2006/relationships/hyperlink" Target="http://ral.ru/view.php?id=7038" TargetMode="External" /><Relationship Id="rId112" Type="http://schemas.openxmlformats.org/officeDocument/2006/relationships/hyperlink" Target="http://ral.ru/view.php?id=7040" TargetMode="External" /><Relationship Id="rId113" Type="http://schemas.openxmlformats.org/officeDocument/2006/relationships/hyperlink" Target="http://ral.ru/view.php?id=7040" TargetMode="External" /><Relationship Id="rId114" Type="http://schemas.openxmlformats.org/officeDocument/2006/relationships/hyperlink" Target="http://ral.ru/view.php?id=7047" TargetMode="External" /><Relationship Id="rId115" Type="http://schemas.openxmlformats.org/officeDocument/2006/relationships/hyperlink" Target="http://ral.ru/view.php?id=7047" TargetMode="External" /><Relationship Id="rId116" Type="http://schemas.openxmlformats.org/officeDocument/2006/relationships/hyperlink" Target="http://ral.ru/view.php?id=8004" TargetMode="External" /><Relationship Id="rId117" Type="http://schemas.openxmlformats.org/officeDocument/2006/relationships/hyperlink" Target="http://ral.ru/view.php?id=8004" TargetMode="External" /><Relationship Id="rId118" Type="http://schemas.openxmlformats.org/officeDocument/2006/relationships/hyperlink" Target="http://ral.ru/view.php?id=8015" TargetMode="External" /><Relationship Id="rId119" Type="http://schemas.openxmlformats.org/officeDocument/2006/relationships/hyperlink" Target="http://ral.ru/view.php?id=8015" TargetMode="External" /><Relationship Id="rId120" Type="http://schemas.openxmlformats.org/officeDocument/2006/relationships/hyperlink" Target="http://ral.ru/view.php?id=8017" TargetMode="External" /><Relationship Id="rId121" Type="http://schemas.openxmlformats.org/officeDocument/2006/relationships/hyperlink" Target="http://ral.ru/view.php?id=8017" TargetMode="External" /><Relationship Id="rId122" Type="http://schemas.openxmlformats.org/officeDocument/2006/relationships/hyperlink" Target="http://ral.ru/view.php?id=8028" TargetMode="External" /><Relationship Id="rId123" Type="http://schemas.openxmlformats.org/officeDocument/2006/relationships/hyperlink" Target="http://ral.ru/view.php?id=8028" TargetMode="External" /><Relationship Id="rId124" Type="http://schemas.openxmlformats.org/officeDocument/2006/relationships/hyperlink" Target="http://ral.ru/view.php?id=9002" TargetMode="External" /><Relationship Id="rId125" Type="http://schemas.openxmlformats.org/officeDocument/2006/relationships/hyperlink" Target="http://ral.ru/view.php?id=9002" TargetMode="External" /><Relationship Id="rId126" Type="http://schemas.openxmlformats.org/officeDocument/2006/relationships/hyperlink" Target="http://ral.ru/view.php?id=9003" TargetMode="External" /><Relationship Id="rId127" Type="http://schemas.openxmlformats.org/officeDocument/2006/relationships/hyperlink" Target="http://ral.ru/view.php?id=9003" TargetMode="External" /><Relationship Id="rId128" Type="http://schemas.openxmlformats.org/officeDocument/2006/relationships/hyperlink" Target="http://ral.ru/view.php?id=9005" TargetMode="External" /><Relationship Id="rId129" Type="http://schemas.openxmlformats.org/officeDocument/2006/relationships/hyperlink" Target="http://ral.ru/view.php?id=9005" TargetMode="External" /><Relationship Id="rId130" Type="http://schemas.openxmlformats.org/officeDocument/2006/relationships/hyperlink" Target="http://ral.ru/view.php?id=metallic9006" TargetMode="External" /><Relationship Id="rId131" Type="http://schemas.openxmlformats.org/officeDocument/2006/relationships/hyperlink" Target="http://ral.ru/view.php?id=metallic9006" TargetMode="External" /><Relationship Id="rId132" Type="http://schemas.openxmlformats.org/officeDocument/2006/relationships/hyperlink" Target="http://ral.ru/view.php?id=9010" TargetMode="External" /><Relationship Id="rId133" Type="http://schemas.openxmlformats.org/officeDocument/2006/relationships/hyperlink" Target="http://ral.ru/view.php?id=9010" TargetMode="External" /><Relationship Id="rId134" Type="http://schemas.openxmlformats.org/officeDocument/2006/relationships/hyperlink" Target="http://ral.ru/view.php?id=9016" TargetMode="External" /><Relationship Id="rId135" Type="http://schemas.openxmlformats.org/officeDocument/2006/relationships/hyperlink" Target="http://ral.ru/view.php?id=9016" TargetMode="External" /><Relationship Id="rId136" Type="http://schemas.openxmlformats.org/officeDocument/2006/relationships/image" Target="http://ral.ru/ral/5007.jpg" TargetMode="External" /><Relationship Id="rId137" Type="http://schemas.openxmlformats.org/officeDocument/2006/relationships/image" Target="http://ral.ru/ral/9018.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AutoShape 12"/>
        <xdr:cNvSpPr>
          <a:spLocks/>
        </xdr:cNvSpPr>
      </xdr:nvSpPr>
      <xdr:spPr>
        <a:xfrm>
          <a:off x="3219450" y="0"/>
          <a:ext cx="0" cy="0"/>
        </a:xfrm>
        <a:prstGeom prst="rect"/>
        <a:noFill/>
      </xdr:spPr>
      <xdr:txBody>
        <a:bodyPr fromWordArt="1" wrap="none" lIns="91440" tIns="45720" rIns="91440" bIns="45720">
          <a:prstTxWarp prst="textPlain"/>
        </a:bodyPr>
        <a:p>
          <a:pPr algn="ctr"/>
          <a:r>
            <a:rPr sz="3600" kern="10" spc="0">
              <a:ln w="9525" cmpd="sng">
                <a:noFill/>
              </a:ln>
              <a:solidFill>
                <a:srgbClr val="000000"/>
              </a:solidFill>
              <a:effectLst>
                <a:outerShdw dist="45790" dir="2021404" algn="ctr">
                  <a:srgbClr val="B2B2B2">
                    <a:alpha val="80000"/>
                  </a:srgbClr>
                </a:outerShdw>
              </a:effectLst>
              <a:latin typeface="Times New Roman"/>
              <a:cs typeface="Times New Roman"/>
            </a:rPr>
            <a:t>Общество с ограниченной ответственностью</a:t>
          </a:r>
        </a:p>
      </xdr:txBody>
    </xdr:sp>
    <xdr:clientData/>
  </xdr:twoCellAnchor>
  <xdr:twoCellAnchor>
    <xdr:from>
      <xdr:col>5</xdr:col>
      <xdr:colOff>0</xdr:colOff>
      <xdr:row>0</xdr:row>
      <xdr:rowOff>0</xdr:rowOff>
    </xdr:from>
    <xdr:to>
      <xdr:col>5</xdr:col>
      <xdr:colOff>0</xdr:colOff>
      <xdr:row>0</xdr:row>
      <xdr:rowOff>0</xdr:rowOff>
    </xdr:to>
    <xdr:sp>
      <xdr:nvSpPr>
        <xdr:cNvPr id="2" name="Line 10"/>
        <xdr:cNvSpPr>
          <a:spLocks/>
        </xdr:cNvSpPr>
      </xdr:nvSpPr>
      <xdr:spPr>
        <a:xfrm>
          <a:off x="3219450" y="0"/>
          <a:ext cx="0" cy="0"/>
        </a:xfrm>
        <a:prstGeom prst="line">
          <a:avLst/>
        </a:prstGeom>
        <a:solidFill>
          <a:srgbClr val="FFFFFF"/>
        </a:solidFill>
        <a:ln w="38100" cmpd="dbl">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0</xdr:row>
      <xdr:rowOff>0</xdr:rowOff>
    </xdr:from>
    <xdr:to>
      <xdr:col>5</xdr:col>
      <xdr:colOff>0</xdr:colOff>
      <xdr:row>0</xdr:row>
      <xdr:rowOff>0</xdr:rowOff>
    </xdr:to>
    <xdr:sp>
      <xdr:nvSpPr>
        <xdr:cNvPr id="3" name="Line 9"/>
        <xdr:cNvSpPr>
          <a:spLocks/>
        </xdr:cNvSpPr>
      </xdr:nvSpPr>
      <xdr:spPr>
        <a:xfrm rot="20880000" flipV="1">
          <a:off x="3219450" y="0"/>
          <a:ext cx="0" cy="0"/>
        </a:xfrm>
        <a:prstGeom prst="line">
          <a:avLst/>
        </a:prstGeom>
        <a:solidFill>
          <a:srgbClr val="FFFFFF"/>
        </a:solidFill>
        <a:ln w="38100" cmpd="dbl">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0</xdr:row>
      <xdr:rowOff>0</xdr:rowOff>
    </xdr:from>
    <xdr:to>
      <xdr:col>5</xdr:col>
      <xdr:colOff>0</xdr:colOff>
      <xdr:row>0</xdr:row>
      <xdr:rowOff>0</xdr:rowOff>
    </xdr:to>
    <xdr:sp>
      <xdr:nvSpPr>
        <xdr:cNvPr id="4" name="Line 8"/>
        <xdr:cNvSpPr>
          <a:spLocks/>
        </xdr:cNvSpPr>
      </xdr:nvSpPr>
      <xdr:spPr>
        <a:xfrm>
          <a:off x="3219450" y="0"/>
          <a:ext cx="0" cy="0"/>
        </a:xfrm>
        <a:prstGeom prst="line">
          <a:avLst/>
        </a:prstGeom>
        <a:solidFill>
          <a:srgbClr val="FFFFFF"/>
        </a:solidFill>
        <a:ln w="38100" cmpd="dbl">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0</xdr:colOff>
      <xdr:row>0</xdr:row>
      <xdr:rowOff>0</xdr:rowOff>
    </xdr:from>
    <xdr:to>
      <xdr:col>5</xdr:col>
      <xdr:colOff>0</xdr:colOff>
      <xdr:row>0</xdr:row>
      <xdr:rowOff>0</xdr:rowOff>
    </xdr:to>
    <xdr:pic>
      <xdr:nvPicPr>
        <xdr:cNvPr id="5" name="Picture 11"/>
        <xdr:cNvPicPr preferRelativeResize="1">
          <a:picLocks noChangeAspect="1"/>
        </xdr:cNvPicPr>
      </xdr:nvPicPr>
      <xdr:blipFill>
        <a:blip r:embed="rId1"/>
        <a:stretch>
          <a:fillRect/>
        </a:stretch>
      </xdr:blipFill>
      <xdr:spPr>
        <a:xfrm>
          <a:off x="3219450" y="0"/>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6" name="Picture 14"/>
        <xdr:cNvPicPr preferRelativeResize="1">
          <a:picLocks noChangeAspect="1"/>
        </xdr:cNvPicPr>
      </xdr:nvPicPr>
      <xdr:blipFill>
        <a:blip r:embed="rId2"/>
        <a:stretch>
          <a:fillRect/>
        </a:stretch>
      </xdr:blipFill>
      <xdr:spPr>
        <a:xfrm>
          <a:off x="3219450" y="695325"/>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7" name="Picture 15"/>
        <xdr:cNvPicPr preferRelativeResize="1">
          <a:picLocks noChangeAspect="1"/>
        </xdr:cNvPicPr>
      </xdr:nvPicPr>
      <xdr:blipFill>
        <a:blip r:embed="rId2"/>
        <a:stretch>
          <a:fillRect/>
        </a:stretch>
      </xdr:blipFill>
      <xdr:spPr>
        <a:xfrm>
          <a:off x="3219450" y="695325"/>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8" name="Picture 16"/>
        <xdr:cNvPicPr preferRelativeResize="1">
          <a:picLocks noChangeAspect="1"/>
        </xdr:cNvPicPr>
      </xdr:nvPicPr>
      <xdr:blipFill>
        <a:blip r:embed="rId2"/>
        <a:stretch>
          <a:fillRect/>
        </a:stretch>
      </xdr:blipFill>
      <xdr:spPr>
        <a:xfrm>
          <a:off x="3219450" y="695325"/>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9" name="Picture 17"/>
        <xdr:cNvPicPr preferRelativeResize="1">
          <a:picLocks noChangeAspect="1"/>
        </xdr:cNvPicPr>
      </xdr:nvPicPr>
      <xdr:blipFill>
        <a:blip r:embed="rId2"/>
        <a:stretch>
          <a:fillRect/>
        </a:stretch>
      </xdr:blipFill>
      <xdr:spPr>
        <a:xfrm>
          <a:off x="3219450" y="695325"/>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10" name="Picture 18"/>
        <xdr:cNvPicPr preferRelativeResize="1">
          <a:picLocks noChangeAspect="1"/>
        </xdr:cNvPicPr>
      </xdr:nvPicPr>
      <xdr:blipFill>
        <a:blip r:embed="rId2"/>
        <a:stretch>
          <a:fillRect/>
        </a:stretch>
      </xdr:blipFill>
      <xdr:spPr>
        <a:xfrm>
          <a:off x="3219450" y="695325"/>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11" name="Picture 19"/>
        <xdr:cNvPicPr preferRelativeResize="1">
          <a:picLocks noChangeAspect="1"/>
        </xdr:cNvPicPr>
      </xdr:nvPicPr>
      <xdr:blipFill>
        <a:blip r:embed="rId2"/>
        <a:stretch>
          <a:fillRect/>
        </a:stretch>
      </xdr:blipFill>
      <xdr:spPr>
        <a:xfrm>
          <a:off x="3219450" y="695325"/>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12" name="Picture 20"/>
        <xdr:cNvPicPr preferRelativeResize="1">
          <a:picLocks noChangeAspect="1"/>
        </xdr:cNvPicPr>
      </xdr:nvPicPr>
      <xdr:blipFill>
        <a:blip r:embed="rId2"/>
        <a:stretch>
          <a:fillRect/>
        </a:stretch>
      </xdr:blipFill>
      <xdr:spPr>
        <a:xfrm>
          <a:off x="3219450" y="695325"/>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13" name="Picture 21"/>
        <xdr:cNvPicPr preferRelativeResize="1">
          <a:picLocks noChangeAspect="1"/>
        </xdr:cNvPicPr>
      </xdr:nvPicPr>
      <xdr:blipFill>
        <a:blip r:embed="rId2"/>
        <a:stretch>
          <a:fillRect/>
        </a:stretch>
      </xdr:blipFill>
      <xdr:spPr>
        <a:xfrm>
          <a:off x="3219450" y="695325"/>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14" name="Picture 22"/>
        <xdr:cNvPicPr preferRelativeResize="1">
          <a:picLocks noChangeAspect="1"/>
        </xdr:cNvPicPr>
      </xdr:nvPicPr>
      <xdr:blipFill>
        <a:blip r:embed="rId2"/>
        <a:stretch>
          <a:fillRect/>
        </a:stretch>
      </xdr:blipFill>
      <xdr:spPr>
        <a:xfrm>
          <a:off x="3219450" y="695325"/>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15" name="Picture 23"/>
        <xdr:cNvPicPr preferRelativeResize="1">
          <a:picLocks noChangeAspect="1"/>
        </xdr:cNvPicPr>
      </xdr:nvPicPr>
      <xdr:blipFill>
        <a:blip r:embed="rId2"/>
        <a:stretch>
          <a:fillRect/>
        </a:stretch>
      </xdr:blipFill>
      <xdr:spPr>
        <a:xfrm>
          <a:off x="3219450" y="695325"/>
          <a:ext cx="0" cy="0"/>
        </a:xfrm>
        <a:prstGeom prst="rect">
          <a:avLst/>
        </a:prstGeom>
        <a:noFill/>
        <a:ln w="9525" cmpd="sng">
          <a:noFill/>
        </a:ln>
      </xdr:spPr>
    </xdr:pic>
    <xdr:clientData/>
  </xdr:twoCellAnchor>
  <xdr:oneCellAnchor>
    <xdr:from>
      <xdr:col>6</xdr:col>
      <xdr:colOff>0</xdr:colOff>
      <xdr:row>69</xdr:row>
      <xdr:rowOff>1181100</xdr:rowOff>
    </xdr:from>
    <xdr:ext cx="4448175" cy="1133475"/>
    <xdr:sp>
      <xdr:nvSpPr>
        <xdr:cNvPr id="16" name="TextBox 26"/>
        <xdr:cNvSpPr txBox="1">
          <a:spLocks noChangeArrowheads="1"/>
        </xdr:cNvSpPr>
      </xdr:nvSpPr>
      <xdr:spPr>
        <a:xfrm>
          <a:off x="8686800" y="15078075"/>
          <a:ext cx="4448175" cy="1133475"/>
        </a:xfrm>
        <a:prstGeom prst="rect">
          <a:avLst/>
        </a:prstGeom>
        <a:solidFill>
          <a:srgbClr val="CCFFCC"/>
        </a:solidFill>
        <a:ln w="3175" cmpd="sng">
          <a:noFill/>
        </a:ln>
      </xdr:spPr>
      <xdr:txBody>
        <a:bodyPr vertOverflow="clip" wrap="square"/>
        <a:p>
          <a:pPr algn="ctr">
            <a:defRPr/>
          </a:pPr>
          <a:r>
            <a:rPr lang="en-US" cap="none" sz="1600" b="1" i="0" u="none" baseline="0">
              <a:latin typeface="Arial Cyr"/>
              <a:ea typeface="Arial Cyr"/>
              <a:cs typeface="Arial Cyr"/>
            </a:rPr>
            <a:t>Заказать товар можно по телефону: 
</a:t>
          </a:r>
          <a:r>
            <a:rPr lang="en-US" cap="none" sz="1600" b="1" i="0" u="none" baseline="0">
              <a:solidFill>
                <a:srgbClr val="000080"/>
              </a:solidFill>
              <a:latin typeface="Arial Cyr"/>
              <a:ea typeface="Arial Cyr"/>
              <a:cs typeface="Arial Cyr"/>
            </a:rPr>
            <a:t>(343) 345-01-08, 345-01-31 </a:t>
          </a:r>
          <a:r>
            <a:rPr lang="en-US" cap="none" sz="1600" b="1" i="0" u="none" baseline="0">
              <a:latin typeface="Arial Cyr"/>
              <a:ea typeface="Arial Cyr"/>
              <a:cs typeface="Arial Cyr"/>
            </a:rPr>
            <a:t>или отправить заявку на электронную почту</a:t>
          </a:r>
          <a:r>
            <a:rPr lang="en-US" cap="none" sz="1600" b="1" i="0" u="none" baseline="0">
              <a:solidFill>
                <a:srgbClr val="000080"/>
              </a:solidFill>
              <a:latin typeface="Arial Cyr"/>
              <a:ea typeface="Arial Cyr"/>
              <a:cs typeface="Arial Cyr"/>
            </a:rPr>
            <a:t> </a:t>
          </a:r>
          <a:r>
            <a:rPr lang="en-US" cap="none" sz="1600" b="1" i="0" u="sng" baseline="0">
              <a:solidFill>
                <a:srgbClr val="000080"/>
              </a:solidFill>
              <a:latin typeface="Arial Cyr"/>
              <a:ea typeface="Arial Cyr"/>
              <a:cs typeface="Arial Cyr"/>
            </a:rPr>
            <a:t>sendvichstroy@bk.ru</a:t>
          </a:r>
        </a:p>
      </xdr:txBody>
    </xdr:sp>
    <xdr:clientData/>
  </xdr:oneCellAnchor>
  <xdr:twoCellAnchor>
    <xdr:from>
      <xdr:col>0</xdr:col>
      <xdr:colOff>209550</xdr:colOff>
      <xdr:row>0</xdr:row>
      <xdr:rowOff>0</xdr:rowOff>
    </xdr:from>
    <xdr:to>
      <xdr:col>3</xdr:col>
      <xdr:colOff>19050</xdr:colOff>
      <xdr:row>1</xdr:row>
      <xdr:rowOff>123825</xdr:rowOff>
    </xdr:to>
    <xdr:pic>
      <xdr:nvPicPr>
        <xdr:cNvPr id="17" name="Picture 28"/>
        <xdr:cNvPicPr preferRelativeResize="1">
          <a:picLocks noChangeAspect="1"/>
        </xdr:cNvPicPr>
      </xdr:nvPicPr>
      <xdr:blipFill>
        <a:blip r:embed="rId3"/>
        <a:stretch>
          <a:fillRect/>
        </a:stretch>
      </xdr:blipFill>
      <xdr:spPr>
        <a:xfrm>
          <a:off x="209550" y="0"/>
          <a:ext cx="18764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5</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3943350" y="714375"/>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2" name="Picture 2"/>
        <xdr:cNvPicPr preferRelativeResize="1">
          <a:picLocks noChangeAspect="1"/>
        </xdr:cNvPicPr>
      </xdr:nvPicPr>
      <xdr:blipFill>
        <a:blip r:embed="rId1"/>
        <a:stretch>
          <a:fillRect/>
        </a:stretch>
      </xdr:blipFill>
      <xdr:spPr>
        <a:xfrm>
          <a:off x="3943350" y="714375"/>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3" name="Picture 3"/>
        <xdr:cNvPicPr preferRelativeResize="1">
          <a:picLocks noChangeAspect="1"/>
        </xdr:cNvPicPr>
      </xdr:nvPicPr>
      <xdr:blipFill>
        <a:blip r:embed="rId1"/>
        <a:stretch>
          <a:fillRect/>
        </a:stretch>
      </xdr:blipFill>
      <xdr:spPr>
        <a:xfrm>
          <a:off x="3943350" y="714375"/>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4" name="Picture 4"/>
        <xdr:cNvPicPr preferRelativeResize="1">
          <a:picLocks noChangeAspect="1"/>
        </xdr:cNvPicPr>
      </xdr:nvPicPr>
      <xdr:blipFill>
        <a:blip r:embed="rId1"/>
        <a:stretch>
          <a:fillRect/>
        </a:stretch>
      </xdr:blipFill>
      <xdr:spPr>
        <a:xfrm>
          <a:off x="3943350" y="714375"/>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5" name="Picture 5"/>
        <xdr:cNvPicPr preferRelativeResize="1">
          <a:picLocks noChangeAspect="1"/>
        </xdr:cNvPicPr>
      </xdr:nvPicPr>
      <xdr:blipFill>
        <a:blip r:embed="rId1"/>
        <a:stretch>
          <a:fillRect/>
        </a:stretch>
      </xdr:blipFill>
      <xdr:spPr>
        <a:xfrm>
          <a:off x="3943350" y="714375"/>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6" name="Picture 6"/>
        <xdr:cNvPicPr preferRelativeResize="1">
          <a:picLocks noChangeAspect="1"/>
        </xdr:cNvPicPr>
      </xdr:nvPicPr>
      <xdr:blipFill>
        <a:blip r:embed="rId1"/>
        <a:stretch>
          <a:fillRect/>
        </a:stretch>
      </xdr:blipFill>
      <xdr:spPr>
        <a:xfrm>
          <a:off x="3943350" y="714375"/>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7" name="Picture 7"/>
        <xdr:cNvPicPr preferRelativeResize="1">
          <a:picLocks noChangeAspect="1"/>
        </xdr:cNvPicPr>
      </xdr:nvPicPr>
      <xdr:blipFill>
        <a:blip r:embed="rId1"/>
        <a:stretch>
          <a:fillRect/>
        </a:stretch>
      </xdr:blipFill>
      <xdr:spPr>
        <a:xfrm>
          <a:off x="3943350" y="714375"/>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8" name="Picture 8"/>
        <xdr:cNvPicPr preferRelativeResize="1">
          <a:picLocks noChangeAspect="1"/>
        </xdr:cNvPicPr>
      </xdr:nvPicPr>
      <xdr:blipFill>
        <a:blip r:embed="rId1"/>
        <a:stretch>
          <a:fillRect/>
        </a:stretch>
      </xdr:blipFill>
      <xdr:spPr>
        <a:xfrm>
          <a:off x="3943350" y="714375"/>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9" name="Picture 9"/>
        <xdr:cNvPicPr preferRelativeResize="1">
          <a:picLocks noChangeAspect="1"/>
        </xdr:cNvPicPr>
      </xdr:nvPicPr>
      <xdr:blipFill>
        <a:blip r:embed="rId1"/>
        <a:stretch>
          <a:fillRect/>
        </a:stretch>
      </xdr:blipFill>
      <xdr:spPr>
        <a:xfrm>
          <a:off x="3943350" y="714375"/>
          <a:ext cx="0" cy="0"/>
        </a:xfrm>
        <a:prstGeom prst="rect">
          <a:avLst/>
        </a:prstGeom>
        <a:noFill/>
        <a:ln w="9525" cmpd="sng">
          <a:noFill/>
        </a:ln>
      </xdr:spPr>
    </xdr:pic>
    <xdr:clientData/>
  </xdr:twoCellAnchor>
  <xdr:twoCellAnchor>
    <xdr:from>
      <xdr:col>5</xdr:col>
      <xdr:colOff>0</xdr:colOff>
      <xdr:row>1</xdr:row>
      <xdr:rowOff>0</xdr:rowOff>
    </xdr:from>
    <xdr:to>
      <xdr:col>5</xdr:col>
      <xdr:colOff>0</xdr:colOff>
      <xdr:row>1</xdr:row>
      <xdr:rowOff>0</xdr:rowOff>
    </xdr:to>
    <xdr:pic>
      <xdr:nvPicPr>
        <xdr:cNvPr id="10" name="Picture 10"/>
        <xdr:cNvPicPr preferRelativeResize="1">
          <a:picLocks noChangeAspect="1"/>
        </xdr:cNvPicPr>
      </xdr:nvPicPr>
      <xdr:blipFill>
        <a:blip r:embed="rId1"/>
        <a:stretch>
          <a:fillRect/>
        </a:stretch>
      </xdr:blipFill>
      <xdr:spPr>
        <a:xfrm>
          <a:off x="3943350" y="714375"/>
          <a:ext cx="0" cy="0"/>
        </a:xfrm>
        <a:prstGeom prst="rect">
          <a:avLst/>
        </a:prstGeom>
        <a:noFill/>
        <a:ln w="9525" cmpd="sng">
          <a:noFill/>
        </a:ln>
      </xdr:spPr>
    </xdr:pic>
    <xdr:clientData/>
  </xdr:twoCellAnchor>
  <xdr:oneCellAnchor>
    <xdr:from>
      <xdr:col>6</xdr:col>
      <xdr:colOff>1066800</xdr:colOff>
      <xdr:row>63</xdr:row>
      <xdr:rowOff>704850</xdr:rowOff>
    </xdr:from>
    <xdr:ext cx="4181475" cy="1104900"/>
    <xdr:sp>
      <xdr:nvSpPr>
        <xdr:cNvPr id="11" name="TextBox 12"/>
        <xdr:cNvSpPr txBox="1">
          <a:spLocks noChangeArrowheads="1"/>
        </xdr:cNvSpPr>
      </xdr:nvSpPr>
      <xdr:spPr>
        <a:xfrm>
          <a:off x="7019925" y="14478000"/>
          <a:ext cx="4181475" cy="1104900"/>
        </a:xfrm>
        <a:prstGeom prst="rect">
          <a:avLst/>
        </a:prstGeom>
        <a:solidFill>
          <a:srgbClr val="CCFFCC"/>
        </a:solidFill>
        <a:ln w="3175" cmpd="sng">
          <a:noFill/>
        </a:ln>
      </xdr:spPr>
      <xdr:txBody>
        <a:bodyPr vertOverflow="clip" wrap="square"/>
        <a:p>
          <a:pPr algn="ctr">
            <a:defRPr/>
          </a:pPr>
          <a:r>
            <a:rPr lang="en-US" cap="none" sz="1500" b="1" i="0" u="none" baseline="0">
              <a:latin typeface="Arial Cyr"/>
              <a:ea typeface="Arial Cyr"/>
              <a:cs typeface="Arial Cyr"/>
            </a:rPr>
            <a:t>Заказать товар можно по телефону: 
</a:t>
          </a:r>
          <a:r>
            <a:rPr lang="en-US" cap="none" sz="1500" b="1" i="0" u="none" baseline="0">
              <a:solidFill>
                <a:srgbClr val="000080"/>
              </a:solidFill>
              <a:latin typeface="Arial Cyr"/>
              <a:ea typeface="Arial Cyr"/>
              <a:cs typeface="Arial Cyr"/>
            </a:rPr>
            <a:t>(343) 345-01-08, 345-01-31 </a:t>
          </a:r>
          <a:r>
            <a:rPr lang="en-US" cap="none" sz="1500" b="1" i="0" u="none" baseline="0">
              <a:latin typeface="Arial Cyr"/>
              <a:ea typeface="Arial Cyr"/>
              <a:cs typeface="Arial Cyr"/>
            </a:rPr>
            <a:t>или отправить заявку на электронную почту</a:t>
          </a:r>
          <a:r>
            <a:rPr lang="en-US" cap="none" sz="1500" b="1" i="0" u="none" baseline="0">
              <a:solidFill>
                <a:srgbClr val="000080"/>
              </a:solidFill>
              <a:latin typeface="Arial Cyr"/>
              <a:ea typeface="Arial Cyr"/>
              <a:cs typeface="Arial Cyr"/>
            </a:rPr>
            <a:t> </a:t>
          </a:r>
          <a:r>
            <a:rPr lang="en-US" cap="none" sz="1500" b="1" i="0" u="sng" baseline="0">
              <a:solidFill>
                <a:srgbClr val="000080"/>
              </a:solidFill>
              <a:latin typeface="Arial Cyr"/>
              <a:ea typeface="Arial Cyr"/>
              <a:cs typeface="Arial Cyr"/>
            </a:rPr>
            <a:t>sendvichstroy@bk.ru</a:t>
          </a:r>
        </a:p>
      </xdr:txBody>
    </xdr:sp>
    <xdr:clientData/>
  </xdr:oneCellAnchor>
  <xdr:twoCellAnchor>
    <xdr:from>
      <xdr:col>0</xdr:col>
      <xdr:colOff>371475</xdr:colOff>
      <xdr:row>0</xdr:row>
      <xdr:rowOff>0</xdr:rowOff>
    </xdr:from>
    <xdr:to>
      <xdr:col>2</xdr:col>
      <xdr:colOff>171450</xdr:colOff>
      <xdr:row>0</xdr:row>
      <xdr:rowOff>695325</xdr:rowOff>
    </xdr:to>
    <xdr:pic>
      <xdr:nvPicPr>
        <xdr:cNvPr id="12" name="Picture 13"/>
        <xdr:cNvPicPr preferRelativeResize="1">
          <a:picLocks noChangeAspect="1"/>
        </xdr:cNvPicPr>
      </xdr:nvPicPr>
      <xdr:blipFill>
        <a:blip r:embed="rId2"/>
        <a:stretch>
          <a:fillRect/>
        </a:stretch>
      </xdr:blipFill>
      <xdr:spPr>
        <a:xfrm>
          <a:off x="371475" y="0"/>
          <a:ext cx="14478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3</xdr:col>
      <xdr:colOff>0</xdr:colOff>
      <xdr:row>2</xdr:row>
      <xdr:rowOff>0</xdr:rowOff>
    </xdr:to>
    <xdr:pic>
      <xdr:nvPicPr>
        <xdr:cNvPr id="1" name="Picture 1"/>
        <xdr:cNvPicPr preferRelativeResize="1">
          <a:picLocks noChangeAspect="1"/>
        </xdr:cNvPicPr>
      </xdr:nvPicPr>
      <xdr:blipFill>
        <a:blip r:embed="rId1"/>
        <a:stretch>
          <a:fillRect/>
        </a:stretch>
      </xdr:blipFill>
      <xdr:spPr>
        <a:xfrm>
          <a:off x="1571625" y="266700"/>
          <a:ext cx="762000" cy="266700"/>
        </a:xfrm>
        <a:prstGeom prst="rect">
          <a:avLst/>
        </a:prstGeom>
        <a:noFill/>
        <a:ln w="9525" cmpd="sng">
          <a:noFill/>
        </a:ln>
      </xdr:spPr>
    </xdr:pic>
    <xdr:clientData/>
  </xdr:twoCellAnchor>
  <xdr:twoCellAnchor>
    <xdr:from>
      <xdr:col>3</xdr:col>
      <xdr:colOff>0</xdr:colOff>
      <xdr:row>1</xdr:row>
      <xdr:rowOff>0</xdr:rowOff>
    </xdr:from>
    <xdr:to>
      <xdr:col>4</xdr:col>
      <xdr:colOff>0</xdr:colOff>
      <xdr:row>2</xdr:row>
      <xdr:rowOff>0</xdr:rowOff>
    </xdr:to>
    <xdr:pic>
      <xdr:nvPicPr>
        <xdr:cNvPr id="2" name="Picture 2"/>
        <xdr:cNvPicPr preferRelativeResize="1">
          <a:picLocks noChangeAspect="1"/>
        </xdr:cNvPicPr>
      </xdr:nvPicPr>
      <xdr:blipFill>
        <a:blip r:embed="rId2"/>
        <a:stretch>
          <a:fillRect/>
        </a:stretch>
      </xdr:blipFill>
      <xdr:spPr>
        <a:xfrm>
          <a:off x="2333625" y="266700"/>
          <a:ext cx="742950" cy="266700"/>
        </a:xfrm>
        <a:prstGeom prst="rect">
          <a:avLst/>
        </a:prstGeom>
        <a:noFill/>
        <a:ln w="9525" cmpd="sng">
          <a:noFill/>
        </a:ln>
      </xdr:spPr>
    </xdr:pic>
    <xdr:clientData/>
  </xdr:twoCellAnchor>
  <xdr:twoCellAnchor>
    <xdr:from>
      <xdr:col>0</xdr:col>
      <xdr:colOff>0</xdr:colOff>
      <xdr:row>15</xdr:row>
      <xdr:rowOff>0</xdr:rowOff>
    </xdr:from>
    <xdr:to>
      <xdr:col>0</xdr:col>
      <xdr:colOff>0</xdr:colOff>
      <xdr:row>15</xdr:row>
      <xdr:rowOff>0</xdr:rowOff>
    </xdr:to>
    <xdr:pic>
      <xdr:nvPicPr>
        <xdr:cNvPr id="3" name="Picture 10">
          <a:hlinkClick r:id="rId5"/>
        </xdr:cNvPr>
        <xdr:cNvPicPr preferRelativeResize="1">
          <a:picLocks noChangeAspect="1"/>
        </xdr:cNvPicPr>
      </xdr:nvPicPr>
      <xdr:blipFill>
        <a:blip r:embed="rId3"/>
        <a:stretch>
          <a:fillRect/>
        </a:stretch>
      </xdr:blipFill>
      <xdr:spPr>
        <a:xfrm>
          <a:off x="0" y="6629400"/>
          <a:ext cx="0" cy="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4" name="Picture 13">
          <a:hlinkClick r:id="rId8"/>
        </xdr:cNvPr>
        <xdr:cNvPicPr preferRelativeResize="1">
          <a:picLocks noChangeAspect="1"/>
        </xdr:cNvPicPr>
      </xdr:nvPicPr>
      <xdr:blipFill>
        <a:blip r:embed="rId6"/>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5" name="Picture 14">
          <a:hlinkClick r:id="rId11"/>
        </xdr:cNvPr>
        <xdr:cNvPicPr preferRelativeResize="1">
          <a:picLocks noChangeAspect="1"/>
        </xdr:cNvPicPr>
      </xdr:nvPicPr>
      <xdr:blipFill>
        <a:blip r:embed="rId9"/>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6" name="Picture 15">
          <a:hlinkClick r:id="rId14"/>
        </xdr:cNvPr>
        <xdr:cNvPicPr preferRelativeResize="1">
          <a:picLocks noChangeAspect="1"/>
        </xdr:cNvPicPr>
      </xdr:nvPicPr>
      <xdr:blipFill>
        <a:blip r:embed="rId12"/>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7" name="Picture 16">
          <a:hlinkClick r:id="rId17"/>
        </xdr:cNvPr>
        <xdr:cNvPicPr preferRelativeResize="1">
          <a:picLocks noChangeAspect="1"/>
        </xdr:cNvPicPr>
      </xdr:nvPicPr>
      <xdr:blipFill>
        <a:blip r:embed="rId15"/>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8" name="Picture 17">
          <a:hlinkClick r:id="rId20"/>
        </xdr:cNvPr>
        <xdr:cNvPicPr preferRelativeResize="1">
          <a:picLocks noChangeAspect="1"/>
        </xdr:cNvPicPr>
      </xdr:nvPicPr>
      <xdr:blipFill>
        <a:blip r:embed="rId18"/>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9" name="Picture 18">
          <a:hlinkClick r:id="rId23"/>
        </xdr:cNvPr>
        <xdr:cNvPicPr preferRelativeResize="1">
          <a:picLocks noChangeAspect="1"/>
        </xdr:cNvPicPr>
      </xdr:nvPicPr>
      <xdr:blipFill>
        <a:blip r:embed="rId21"/>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10" name="Picture 19">
          <a:hlinkClick r:id="rId26"/>
        </xdr:cNvPr>
        <xdr:cNvPicPr preferRelativeResize="1">
          <a:picLocks noChangeAspect="1"/>
        </xdr:cNvPicPr>
      </xdr:nvPicPr>
      <xdr:blipFill>
        <a:blip r:embed="rId24"/>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11" name="Picture 20">
          <a:hlinkClick r:id="rId29"/>
        </xdr:cNvPr>
        <xdr:cNvPicPr preferRelativeResize="1">
          <a:picLocks noChangeAspect="1"/>
        </xdr:cNvPicPr>
      </xdr:nvPicPr>
      <xdr:blipFill>
        <a:blip r:embed="rId27"/>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12" name="Picture 21">
          <a:hlinkClick r:id="rId32"/>
        </xdr:cNvPr>
        <xdr:cNvPicPr preferRelativeResize="1">
          <a:picLocks noChangeAspect="1"/>
        </xdr:cNvPicPr>
      </xdr:nvPicPr>
      <xdr:blipFill>
        <a:blip r:embed="rId30"/>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13" name="Picture 22">
          <a:hlinkClick r:id="rId35"/>
        </xdr:cNvPr>
        <xdr:cNvPicPr preferRelativeResize="1">
          <a:picLocks noChangeAspect="1"/>
        </xdr:cNvPicPr>
      </xdr:nvPicPr>
      <xdr:blipFill>
        <a:blip r:embed="rId33"/>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14" name="Picture 23">
          <a:hlinkClick r:id="rId38"/>
        </xdr:cNvPr>
        <xdr:cNvPicPr preferRelativeResize="1">
          <a:picLocks noChangeAspect="1"/>
        </xdr:cNvPicPr>
      </xdr:nvPicPr>
      <xdr:blipFill>
        <a:blip r:embed="rId36"/>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15" name="Picture 24">
          <a:hlinkClick r:id="rId41"/>
        </xdr:cNvPr>
        <xdr:cNvPicPr preferRelativeResize="1">
          <a:picLocks noChangeAspect="1"/>
        </xdr:cNvPicPr>
      </xdr:nvPicPr>
      <xdr:blipFill>
        <a:blip r:embed="rId39"/>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16" name="Picture 25">
          <a:hlinkClick r:id="rId44"/>
        </xdr:cNvPr>
        <xdr:cNvPicPr preferRelativeResize="1">
          <a:picLocks noChangeAspect="1"/>
        </xdr:cNvPicPr>
      </xdr:nvPicPr>
      <xdr:blipFill>
        <a:blip r:embed="rId42"/>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17" name="Picture 26">
          <a:hlinkClick r:id="rId47"/>
        </xdr:cNvPr>
        <xdr:cNvPicPr preferRelativeResize="1">
          <a:picLocks noChangeAspect="1"/>
        </xdr:cNvPicPr>
      </xdr:nvPicPr>
      <xdr:blipFill>
        <a:blip r:embed="rId45"/>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18" name="Picture 27">
          <a:hlinkClick r:id="rId50"/>
        </xdr:cNvPr>
        <xdr:cNvPicPr preferRelativeResize="1">
          <a:picLocks noChangeAspect="1"/>
        </xdr:cNvPicPr>
      </xdr:nvPicPr>
      <xdr:blipFill>
        <a:blip r:embed="rId48"/>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19" name="Picture 30">
          <a:hlinkClick r:id="rId53"/>
        </xdr:cNvPr>
        <xdr:cNvPicPr preferRelativeResize="1">
          <a:picLocks noChangeAspect="1"/>
        </xdr:cNvPicPr>
      </xdr:nvPicPr>
      <xdr:blipFill>
        <a:blip r:embed="rId51"/>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20" name="Picture 31">
          <a:hlinkClick r:id="rId56"/>
        </xdr:cNvPr>
        <xdr:cNvPicPr preferRelativeResize="1">
          <a:picLocks noChangeAspect="1"/>
        </xdr:cNvPicPr>
      </xdr:nvPicPr>
      <xdr:blipFill>
        <a:blip r:embed="rId54"/>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21" name="Picture 32">
          <a:hlinkClick r:id="rId59"/>
        </xdr:cNvPr>
        <xdr:cNvPicPr preferRelativeResize="1">
          <a:picLocks noChangeAspect="1"/>
        </xdr:cNvPicPr>
      </xdr:nvPicPr>
      <xdr:blipFill>
        <a:blip r:embed="rId57"/>
        <a:stretch>
          <a:fillRect/>
        </a:stretch>
      </xdr:blipFill>
      <xdr:spPr>
        <a:xfrm>
          <a:off x="6867525" y="266700"/>
          <a:ext cx="0" cy="266700"/>
        </a:xfrm>
        <a:prstGeom prst="rect">
          <a:avLst/>
        </a:prstGeom>
        <a:noFill/>
        <a:ln w="9525" cmpd="sng">
          <a:noFill/>
        </a:ln>
      </xdr:spPr>
    </xdr:pic>
    <xdr:clientData/>
  </xdr:twoCellAnchor>
  <xdr:twoCellAnchor>
    <xdr:from>
      <xdr:col>0</xdr:col>
      <xdr:colOff>0</xdr:colOff>
      <xdr:row>15</xdr:row>
      <xdr:rowOff>0</xdr:rowOff>
    </xdr:from>
    <xdr:to>
      <xdr:col>0</xdr:col>
      <xdr:colOff>0</xdr:colOff>
      <xdr:row>15</xdr:row>
      <xdr:rowOff>0</xdr:rowOff>
    </xdr:to>
    <xdr:pic>
      <xdr:nvPicPr>
        <xdr:cNvPr id="22" name="Picture 36"/>
        <xdr:cNvPicPr preferRelativeResize="1">
          <a:picLocks noChangeAspect="1"/>
        </xdr:cNvPicPr>
      </xdr:nvPicPr>
      <xdr:blipFill>
        <a:blip r:embed="rId42"/>
        <a:stretch>
          <a:fillRect/>
        </a:stretch>
      </xdr:blipFill>
      <xdr:spPr>
        <a:xfrm>
          <a:off x="0" y="6629400"/>
          <a:ext cx="0" cy="0"/>
        </a:xfrm>
        <a:prstGeom prst="rect">
          <a:avLst/>
        </a:prstGeom>
        <a:noFill/>
        <a:ln w="9525" cmpd="sng">
          <a:noFill/>
        </a:ln>
      </xdr:spPr>
    </xdr:pic>
    <xdr:clientData/>
  </xdr:twoCellAnchor>
  <xdr:twoCellAnchor>
    <xdr:from>
      <xdr:col>1</xdr:col>
      <xdr:colOff>0</xdr:colOff>
      <xdr:row>15</xdr:row>
      <xdr:rowOff>0</xdr:rowOff>
    </xdr:from>
    <xdr:to>
      <xdr:col>1</xdr:col>
      <xdr:colOff>714375</xdr:colOff>
      <xdr:row>15</xdr:row>
      <xdr:rowOff>0</xdr:rowOff>
    </xdr:to>
    <xdr:pic>
      <xdr:nvPicPr>
        <xdr:cNvPr id="23" name="Picture 37"/>
        <xdr:cNvPicPr preferRelativeResize="1">
          <a:picLocks noChangeAspect="1"/>
        </xdr:cNvPicPr>
      </xdr:nvPicPr>
      <xdr:blipFill>
        <a:blip r:embed="rId45"/>
        <a:stretch>
          <a:fillRect/>
        </a:stretch>
      </xdr:blipFill>
      <xdr:spPr>
        <a:xfrm>
          <a:off x="857250" y="6629400"/>
          <a:ext cx="714375" cy="0"/>
        </a:xfrm>
        <a:prstGeom prst="rect">
          <a:avLst/>
        </a:prstGeom>
        <a:noFill/>
        <a:ln w="9525" cmpd="sng">
          <a:noFill/>
        </a:ln>
      </xdr:spPr>
    </xdr:pic>
    <xdr:clientData/>
  </xdr:twoCellAnchor>
  <xdr:twoCellAnchor>
    <xdr:from>
      <xdr:col>2</xdr:col>
      <xdr:colOff>0</xdr:colOff>
      <xdr:row>15</xdr:row>
      <xdr:rowOff>0</xdr:rowOff>
    </xdr:from>
    <xdr:to>
      <xdr:col>3</xdr:col>
      <xdr:colOff>9525</xdr:colOff>
      <xdr:row>15</xdr:row>
      <xdr:rowOff>0</xdr:rowOff>
    </xdr:to>
    <xdr:pic>
      <xdr:nvPicPr>
        <xdr:cNvPr id="24" name="Picture 38"/>
        <xdr:cNvPicPr preferRelativeResize="1">
          <a:picLocks noChangeAspect="1"/>
        </xdr:cNvPicPr>
      </xdr:nvPicPr>
      <xdr:blipFill>
        <a:blip r:embed="rId48"/>
        <a:stretch>
          <a:fillRect/>
        </a:stretch>
      </xdr:blipFill>
      <xdr:spPr>
        <a:xfrm>
          <a:off x="1571625" y="6629400"/>
          <a:ext cx="771525" cy="0"/>
        </a:xfrm>
        <a:prstGeom prst="rect">
          <a:avLst/>
        </a:prstGeom>
        <a:noFill/>
        <a:ln w="9525" cmpd="sng">
          <a:noFill/>
        </a:ln>
      </xdr:spPr>
    </xdr:pic>
    <xdr:clientData/>
  </xdr:twoCellAnchor>
  <xdr:twoCellAnchor>
    <xdr:from>
      <xdr:col>3</xdr:col>
      <xdr:colOff>0</xdr:colOff>
      <xdr:row>15</xdr:row>
      <xdr:rowOff>0</xdr:rowOff>
    </xdr:from>
    <xdr:to>
      <xdr:col>4</xdr:col>
      <xdr:colOff>0</xdr:colOff>
      <xdr:row>15</xdr:row>
      <xdr:rowOff>0</xdr:rowOff>
    </xdr:to>
    <xdr:pic>
      <xdr:nvPicPr>
        <xdr:cNvPr id="25" name="Picture 39"/>
        <xdr:cNvPicPr preferRelativeResize="1">
          <a:picLocks noChangeAspect="1"/>
        </xdr:cNvPicPr>
      </xdr:nvPicPr>
      <xdr:blipFill>
        <a:blip r:embed="rId51"/>
        <a:stretch>
          <a:fillRect/>
        </a:stretch>
      </xdr:blipFill>
      <xdr:spPr>
        <a:xfrm>
          <a:off x="2333625" y="6629400"/>
          <a:ext cx="742950" cy="0"/>
        </a:xfrm>
        <a:prstGeom prst="rect">
          <a:avLst/>
        </a:prstGeom>
        <a:noFill/>
        <a:ln w="9525" cmpd="sng">
          <a:noFill/>
        </a:ln>
      </xdr:spPr>
    </xdr:pic>
    <xdr:clientData/>
  </xdr:twoCellAnchor>
  <xdr:twoCellAnchor>
    <xdr:from>
      <xdr:col>4</xdr:col>
      <xdr:colOff>0</xdr:colOff>
      <xdr:row>15</xdr:row>
      <xdr:rowOff>0</xdr:rowOff>
    </xdr:from>
    <xdr:to>
      <xdr:col>5</xdr:col>
      <xdr:colOff>0</xdr:colOff>
      <xdr:row>15</xdr:row>
      <xdr:rowOff>0</xdr:rowOff>
    </xdr:to>
    <xdr:pic>
      <xdr:nvPicPr>
        <xdr:cNvPr id="26" name="Picture 40"/>
        <xdr:cNvPicPr preferRelativeResize="1">
          <a:picLocks noChangeAspect="1"/>
        </xdr:cNvPicPr>
      </xdr:nvPicPr>
      <xdr:blipFill>
        <a:blip r:embed="rId54"/>
        <a:stretch>
          <a:fillRect/>
        </a:stretch>
      </xdr:blipFill>
      <xdr:spPr>
        <a:xfrm>
          <a:off x="3076575" y="6629400"/>
          <a:ext cx="733425" cy="0"/>
        </a:xfrm>
        <a:prstGeom prst="rect">
          <a:avLst/>
        </a:prstGeom>
        <a:noFill/>
        <a:ln w="9525" cmpd="sng">
          <a:noFill/>
        </a:ln>
      </xdr:spPr>
    </xdr:pic>
    <xdr:clientData/>
  </xdr:twoCellAnchor>
  <xdr:twoCellAnchor>
    <xdr:from>
      <xdr:col>5</xdr:col>
      <xdr:colOff>0</xdr:colOff>
      <xdr:row>15</xdr:row>
      <xdr:rowOff>0</xdr:rowOff>
    </xdr:from>
    <xdr:to>
      <xdr:col>6</xdr:col>
      <xdr:colOff>0</xdr:colOff>
      <xdr:row>15</xdr:row>
      <xdr:rowOff>0</xdr:rowOff>
    </xdr:to>
    <xdr:pic>
      <xdr:nvPicPr>
        <xdr:cNvPr id="27" name="Picture 41"/>
        <xdr:cNvPicPr preferRelativeResize="1">
          <a:picLocks noChangeAspect="1"/>
        </xdr:cNvPicPr>
      </xdr:nvPicPr>
      <xdr:blipFill>
        <a:blip r:embed="rId57"/>
        <a:stretch>
          <a:fillRect/>
        </a:stretch>
      </xdr:blipFill>
      <xdr:spPr>
        <a:xfrm>
          <a:off x="3810000" y="6629400"/>
          <a:ext cx="781050" cy="0"/>
        </a:xfrm>
        <a:prstGeom prst="rect">
          <a:avLst/>
        </a:prstGeom>
        <a:noFill/>
        <a:ln w="9525" cmpd="sng">
          <a:noFill/>
        </a:ln>
      </xdr:spPr>
    </xdr:pic>
    <xdr:clientData/>
  </xdr:twoCellAnchor>
  <xdr:twoCellAnchor>
    <xdr:from>
      <xdr:col>0</xdr:col>
      <xdr:colOff>0</xdr:colOff>
      <xdr:row>15</xdr:row>
      <xdr:rowOff>0</xdr:rowOff>
    </xdr:from>
    <xdr:to>
      <xdr:col>0</xdr:col>
      <xdr:colOff>0</xdr:colOff>
      <xdr:row>15</xdr:row>
      <xdr:rowOff>0</xdr:rowOff>
    </xdr:to>
    <xdr:pic>
      <xdr:nvPicPr>
        <xdr:cNvPr id="28" name="Picture 51"/>
        <xdr:cNvPicPr preferRelativeResize="1">
          <a:picLocks noChangeAspect="1"/>
        </xdr:cNvPicPr>
      </xdr:nvPicPr>
      <xdr:blipFill>
        <a:blip r:embed="rId60"/>
        <a:stretch>
          <a:fillRect/>
        </a:stretch>
      </xdr:blipFill>
      <xdr:spPr>
        <a:xfrm>
          <a:off x="0" y="6629400"/>
          <a:ext cx="0" cy="0"/>
        </a:xfrm>
        <a:prstGeom prst="rect">
          <a:avLst/>
        </a:prstGeom>
        <a:noFill/>
        <a:ln w="9525" cmpd="sng">
          <a:noFill/>
        </a:ln>
      </xdr:spPr>
    </xdr:pic>
    <xdr:clientData/>
  </xdr:twoCellAnchor>
  <xdr:twoCellAnchor>
    <xdr:from>
      <xdr:col>3</xdr:col>
      <xdr:colOff>685800</xdr:colOff>
      <xdr:row>15</xdr:row>
      <xdr:rowOff>0</xdr:rowOff>
    </xdr:from>
    <xdr:to>
      <xdr:col>4</xdr:col>
      <xdr:colOff>657225</xdr:colOff>
      <xdr:row>15</xdr:row>
      <xdr:rowOff>0</xdr:rowOff>
    </xdr:to>
    <xdr:pic>
      <xdr:nvPicPr>
        <xdr:cNvPr id="29" name="Picture 63"/>
        <xdr:cNvPicPr preferRelativeResize="1">
          <a:picLocks noChangeAspect="1"/>
        </xdr:cNvPicPr>
      </xdr:nvPicPr>
      <xdr:blipFill>
        <a:blip r:embed="rId61"/>
        <a:stretch>
          <a:fillRect/>
        </a:stretch>
      </xdr:blipFill>
      <xdr:spPr>
        <a:xfrm>
          <a:off x="3019425" y="6629400"/>
          <a:ext cx="714375" cy="0"/>
        </a:xfrm>
        <a:prstGeom prst="rect">
          <a:avLst/>
        </a:prstGeom>
        <a:noFill/>
        <a:ln w="9525" cmpd="sng">
          <a:noFill/>
        </a:ln>
      </xdr:spPr>
    </xdr:pic>
    <xdr:clientData/>
  </xdr:twoCellAnchor>
  <xdr:twoCellAnchor>
    <xdr:from>
      <xdr:col>3</xdr:col>
      <xdr:colOff>0</xdr:colOff>
      <xdr:row>15</xdr:row>
      <xdr:rowOff>0</xdr:rowOff>
    </xdr:from>
    <xdr:to>
      <xdr:col>4</xdr:col>
      <xdr:colOff>9525</xdr:colOff>
      <xdr:row>15</xdr:row>
      <xdr:rowOff>0</xdr:rowOff>
    </xdr:to>
    <xdr:pic>
      <xdr:nvPicPr>
        <xdr:cNvPr id="30" name="Picture 74"/>
        <xdr:cNvPicPr preferRelativeResize="1">
          <a:picLocks noChangeAspect="1"/>
        </xdr:cNvPicPr>
      </xdr:nvPicPr>
      <xdr:blipFill>
        <a:blip r:embed="rId62"/>
        <a:stretch>
          <a:fillRect/>
        </a:stretch>
      </xdr:blipFill>
      <xdr:spPr>
        <a:xfrm>
          <a:off x="2333625" y="6629400"/>
          <a:ext cx="752475" cy="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31" name="Picture 75"/>
        <xdr:cNvPicPr preferRelativeResize="1">
          <a:picLocks noChangeAspect="1"/>
        </xdr:cNvPicPr>
      </xdr:nvPicPr>
      <xdr:blipFill>
        <a:blip r:link="rId63"/>
        <a:stretch>
          <a:fillRect/>
        </a:stretch>
      </xdr:blipFill>
      <xdr:spPr>
        <a:xfrm>
          <a:off x="6867525" y="266700"/>
          <a:ext cx="0" cy="266700"/>
        </a:xfrm>
        <a:prstGeom prst="rect">
          <a:avLst/>
        </a:prstGeom>
        <a:noFill/>
        <a:ln w="9525" cmpd="sng">
          <a:noFill/>
        </a:ln>
      </xdr:spPr>
    </xdr:pic>
    <xdr:clientData/>
  </xdr:twoCellAnchor>
  <xdr:twoCellAnchor>
    <xdr:from>
      <xdr:col>1</xdr:col>
      <xdr:colOff>0</xdr:colOff>
      <xdr:row>1</xdr:row>
      <xdr:rowOff>0</xdr:rowOff>
    </xdr:from>
    <xdr:to>
      <xdr:col>1</xdr:col>
      <xdr:colOff>685800</xdr:colOff>
      <xdr:row>1</xdr:row>
      <xdr:rowOff>266700</xdr:rowOff>
    </xdr:to>
    <xdr:pic>
      <xdr:nvPicPr>
        <xdr:cNvPr id="32" name="Picture 77"/>
        <xdr:cNvPicPr preferRelativeResize="1">
          <a:picLocks noChangeAspect="1"/>
        </xdr:cNvPicPr>
      </xdr:nvPicPr>
      <xdr:blipFill>
        <a:blip r:link="rId64"/>
        <a:stretch>
          <a:fillRect/>
        </a:stretch>
      </xdr:blipFill>
      <xdr:spPr>
        <a:xfrm>
          <a:off x="857250" y="266700"/>
          <a:ext cx="685800" cy="266700"/>
        </a:xfrm>
        <a:prstGeom prst="rect">
          <a:avLst/>
        </a:prstGeom>
        <a:noFill/>
        <a:ln w="9525" cmpd="sng">
          <a:noFill/>
        </a:ln>
      </xdr:spPr>
    </xdr:pic>
    <xdr:clientData/>
  </xdr:twoCellAnchor>
  <xdr:twoCellAnchor>
    <xdr:from>
      <xdr:col>1</xdr:col>
      <xdr:colOff>0</xdr:colOff>
      <xdr:row>1</xdr:row>
      <xdr:rowOff>0</xdr:rowOff>
    </xdr:from>
    <xdr:to>
      <xdr:col>2</xdr:col>
      <xdr:colOff>0</xdr:colOff>
      <xdr:row>2</xdr:row>
      <xdr:rowOff>0</xdr:rowOff>
    </xdr:to>
    <xdr:pic>
      <xdr:nvPicPr>
        <xdr:cNvPr id="33" name="Picture 78"/>
        <xdr:cNvPicPr preferRelativeResize="1">
          <a:picLocks noChangeAspect="1"/>
        </xdr:cNvPicPr>
      </xdr:nvPicPr>
      <xdr:blipFill>
        <a:blip r:embed="rId65"/>
        <a:stretch>
          <a:fillRect/>
        </a:stretch>
      </xdr:blipFill>
      <xdr:spPr>
        <a:xfrm>
          <a:off x="857250" y="266700"/>
          <a:ext cx="714375" cy="266700"/>
        </a:xfrm>
        <a:prstGeom prst="rect">
          <a:avLst/>
        </a:prstGeom>
        <a:noFill/>
        <a:ln w="9525" cmpd="sng">
          <a:noFill/>
        </a:ln>
      </xdr:spPr>
    </xdr:pic>
    <xdr:clientData/>
  </xdr:twoCellAnchor>
  <xdr:twoCellAnchor>
    <xdr:from>
      <xdr:col>4</xdr:col>
      <xdr:colOff>0</xdr:colOff>
      <xdr:row>1</xdr:row>
      <xdr:rowOff>0</xdr:rowOff>
    </xdr:from>
    <xdr:to>
      <xdr:col>5</xdr:col>
      <xdr:colOff>0</xdr:colOff>
      <xdr:row>2</xdr:row>
      <xdr:rowOff>0</xdr:rowOff>
    </xdr:to>
    <xdr:pic>
      <xdr:nvPicPr>
        <xdr:cNvPr id="34" name="Picture 81"/>
        <xdr:cNvPicPr preferRelativeResize="1">
          <a:picLocks noChangeAspect="1"/>
        </xdr:cNvPicPr>
      </xdr:nvPicPr>
      <xdr:blipFill>
        <a:blip r:embed="rId66"/>
        <a:stretch>
          <a:fillRect/>
        </a:stretch>
      </xdr:blipFill>
      <xdr:spPr>
        <a:xfrm>
          <a:off x="3076575" y="266700"/>
          <a:ext cx="733425" cy="266700"/>
        </a:xfrm>
        <a:prstGeom prst="rect">
          <a:avLst/>
        </a:prstGeom>
        <a:noFill/>
        <a:ln w="9525" cmpd="sng">
          <a:noFill/>
        </a:ln>
      </xdr:spPr>
    </xdr:pic>
    <xdr:clientData/>
  </xdr:twoCellAnchor>
  <xdr:twoCellAnchor>
    <xdr:from>
      <xdr:col>5</xdr:col>
      <xdr:colOff>0</xdr:colOff>
      <xdr:row>1</xdr:row>
      <xdr:rowOff>0</xdr:rowOff>
    </xdr:from>
    <xdr:to>
      <xdr:col>6</xdr:col>
      <xdr:colOff>9525</xdr:colOff>
      <xdr:row>2</xdr:row>
      <xdr:rowOff>0</xdr:rowOff>
    </xdr:to>
    <xdr:pic>
      <xdr:nvPicPr>
        <xdr:cNvPr id="35" name="Picture 83"/>
        <xdr:cNvPicPr preferRelativeResize="1">
          <a:picLocks noChangeAspect="1"/>
        </xdr:cNvPicPr>
      </xdr:nvPicPr>
      <xdr:blipFill>
        <a:blip r:link="rId67"/>
        <a:stretch>
          <a:fillRect/>
        </a:stretch>
      </xdr:blipFill>
      <xdr:spPr>
        <a:xfrm>
          <a:off x="3810000" y="266700"/>
          <a:ext cx="790575" cy="266700"/>
        </a:xfrm>
        <a:prstGeom prst="rect">
          <a:avLst/>
        </a:prstGeom>
        <a:noFill/>
        <a:ln w="9525" cmpd="sng">
          <a:noFill/>
        </a:ln>
      </xdr:spPr>
    </xdr:pic>
    <xdr:clientData/>
  </xdr:twoCellAnchor>
  <xdr:twoCellAnchor>
    <xdr:from>
      <xdr:col>6</xdr:col>
      <xdr:colOff>9525</xdr:colOff>
      <xdr:row>1</xdr:row>
      <xdr:rowOff>0</xdr:rowOff>
    </xdr:from>
    <xdr:to>
      <xdr:col>7</xdr:col>
      <xdr:colOff>0</xdr:colOff>
      <xdr:row>2</xdr:row>
      <xdr:rowOff>0</xdr:rowOff>
    </xdr:to>
    <xdr:pic>
      <xdr:nvPicPr>
        <xdr:cNvPr id="36" name="Picture 87"/>
        <xdr:cNvPicPr preferRelativeResize="1">
          <a:picLocks noChangeAspect="1"/>
        </xdr:cNvPicPr>
      </xdr:nvPicPr>
      <xdr:blipFill>
        <a:blip r:embed="rId68"/>
        <a:stretch>
          <a:fillRect/>
        </a:stretch>
      </xdr:blipFill>
      <xdr:spPr>
        <a:xfrm>
          <a:off x="4600575" y="266700"/>
          <a:ext cx="771525" cy="266700"/>
        </a:xfrm>
        <a:prstGeom prst="rect">
          <a:avLst/>
        </a:prstGeom>
        <a:noFill/>
        <a:ln w="9525" cmpd="sng">
          <a:noFill/>
        </a:ln>
      </xdr:spPr>
    </xdr:pic>
    <xdr:clientData/>
  </xdr:twoCellAnchor>
  <xdr:twoCellAnchor>
    <xdr:from>
      <xdr:col>7</xdr:col>
      <xdr:colOff>0</xdr:colOff>
      <xdr:row>1</xdr:row>
      <xdr:rowOff>0</xdr:rowOff>
    </xdr:from>
    <xdr:to>
      <xdr:col>7</xdr:col>
      <xdr:colOff>676275</xdr:colOff>
      <xdr:row>2</xdr:row>
      <xdr:rowOff>0</xdr:rowOff>
    </xdr:to>
    <xdr:pic>
      <xdr:nvPicPr>
        <xdr:cNvPr id="37" name="Picture 88"/>
        <xdr:cNvPicPr preferRelativeResize="1">
          <a:picLocks noChangeAspect="1"/>
        </xdr:cNvPicPr>
      </xdr:nvPicPr>
      <xdr:blipFill>
        <a:blip r:embed="rId69"/>
        <a:stretch>
          <a:fillRect/>
        </a:stretch>
      </xdr:blipFill>
      <xdr:spPr>
        <a:xfrm>
          <a:off x="5372100" y="266700"/>
          <a:ext cx="676275" cy="266700"/>
        </a:xfrm>
        <a:prstGeom prst="rect">
          <a:avLst/>
        </a:prstGeom>
        <a:noFill/>
        <a:ln w="9525" cmpd="sng">
          <a:noFill/>
        </a:ln>
      </xdr:spPr>
    </xdr:pic>
    <xdr:clientData/>
  </xdr:twoCellAnchor>
  <xdr:twoCellAnchor>
    <xdr:from>
      <xdr:col>7</xdr:col>
      <xdr:colOff>676275</xdr:colOff>
      <xdr:row>1</xdr:row>
      <xdr:rowOff>0</xdr:rowOff>
    </xdr:from>
    <xdr:to>
      <xdr:col>9</xdr:col>
      <xdr:colOff>0</xdr:colOff>
      <xdr:row>2</xdr:row>
      <xdr:rowOff>0</xdr:rowOff>
    </xdr:to>
    <xdr:pic>
      <xdr:nvPicPr>
        <xdr:cNvPr id="38" name="Picture 89"/>
        <xdr:cNvPicPr preferRelativeResize="1">
          <a:picLocks noChangeAspect="1"/>
        </xdr:cNvPicPr>
      </xdr:nvPicPr>
      <xdr:blipFill>
        <a:blip r:embed="rId70"/>
        <a:stretch>
          <a:fillRect/>
        </a:stretch>
      </xdr:blipFill>
      <xdr:spPr>
        <a:xfrm>
          <a:off x="6048375" y="266700"/>
          <a:ext cx="81915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2</xdr:row>
      <xdr:rowOff>0</xdr:rowOff>
    </xdr:to>
    <xdr:pic>
      <xdr:nvPicPr>
        <xdr:cNvPr id="39" name="Picture 92"/>
        <xdr:cNvPicPr preferRelativeResize="1">
          <a:picLocks noChangeAspect="1"/>
        </xdr:cNvPicPr>
      </xdr:nvPicPr>
      <xdr:blipFill>
        <a:blip r:embed="rId71"/>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1</xdr:row>
      <xdr:rowOff>266700</xdr:rowOff>
    </xdr:to>
    <xdr:pic>
      <xdr:nvPicPr>
        <xdr:cNvPr id="40" name="Picture 93"/>
        <xdr:cNvPicPr preferRelativeResize="1">
          <a:picLocks noChangeAspect="1"/>
        </xdr:cNvPicPr>
      </xdr:nvPicPr>
      <xdr:blipFill>
        <a:blip r:embed="rId72"/>
        <a:stretch>
          <a:fillRect/>
        </a:stretch>
      </xdr:blipFill>
      <xdr:spPr>
        <a:xfrm>
          <a:off x="6867525" y="266700"/>
          <a:ext cx="0" cy="266700"/>
        </a:xfrm>
        <a:prstGeom prst="rect">
          <a:avLst/>
        </a:prstGeom>
        <a:noFill/>
        <a:ln w="9525" cmpd="sng">
          <a:noFill/>
        </a:ln>
      </xdr:spPr>
    </xdr:pic>
    <xdr:clientData/>
  </xdr:twoCellAnchor>
  <xdr:twoCellAnchor>
    <xdr:from>
      <xdr:col>9</xdr:col>
      <xdr:colOff>0</xdr:colOff>
      <xdr:row>1</xdr:row>
      <xdr:rowOff>0</xdr:rowOff>
    </xdr:from>
    <xdr:to>
      <xdr:col>9</xdr:col>
      <xdr:colOff>0</xdr:colOff>
      <xdr:row>2</xdr:row>
      <xdr:rowOff>0</xdr:rowOff>
    </xdr:to>
    <xdr:pic>
      <xdr:nvPicPr>
        <xdr:cNvPr id="41" name="Picture 94"/>
        <xdr:cNvPicPr preferRelativeResize="1">
          <a:picLocks noChangeAspect="1"/>
        </xdr:cNvPicPr>
      </xdr:nvPicPr>
      <xdr:blipFill>
        <a:blip r:embed="rId73"/>
        <a:stretch>
          <a:fillRect/>
        </a:stretch>
      </xdr:blipFill>
      <xdr:spPr>
        <a:xfrm>
          <a:off x="6867525" y="266700"/>
          <a:ext cx="0" cy="266700"/>
        </a:xfrm>
        <a:prstGeom prst="rect">
          <a:avLst/>
        </a:prstGeom>
        <a:noFill/>
        <a:ln w="9525" cmpd="sng">
          <a:noFill/>
        </a:ln>
      </xdr:spPr>
    </xdr:pic>
    <xdr:clientData/>
  </xdr:twoCellAnchor>
  <xdr:twoCellAnchor>
    <xdr:from>
      <xdr:col>0</xdr:col>
      <xdr:colOff>0</xdr:colOff>
      <xdr:row>1</xdr:row>
      <xdr:rowOff>0</xdr:rowOff>
    </xdr:from>
    <xdr:to>
      <xdr:col>1</xdr:col>
      <xdr:colOff>0</xdr:colOff>
      <xdr:row>2</xdr:row>
      <xdr:rowOff>0</xdr:rowOff>
    </xdr:to>
    <xdr:pic>
      <xdr:nvPicPr>
        <xdr:cNvPr id="42" name="Picture 96"/>
        <xdr:cNvPicPr preferRelativeResize="1">
          <a:picLocks noChangeAspect="1"/>
        </xdr:cNvPicPr>
      </xdr:nvPicPr>
      <xdr:blipFill>
        <a:blip r:embed="rId74"/>
        <a:stretch>
          <a:fillRect/>
        </a:stretch>
      </xdr:blipFill>
      <xdr:spPr>
        <a:xfrm>
          <a:off x="0" y="266700"/>
          <a:ext cx="857250" cy="266700"/>
        </a:xfrm>
        <a:prstGeom prst="rect">
          <a:avLst/>
        </a:prstGeom>
        <a:noFill/>
        <a:ln w="9525" cmpd="sng">
          <a:noFill/>
        </a:ln>
      </xdr:spPr>
    </xdr:pic>
    <xdr:clientData/>
  </xdr:twoCellAnchor>
  <xdr:twoCellAnchor>
    <xdr:from>
      <xdr:col>0</xdr:col>
      <xdr:colOff>0</xdr:colOff>
      <xdr:row>5</xdr:row>
      <xdr:rowOff>0</xdr:rowOff>
    </xdr:from>
    <xdr:to>
      <xdr:col>0</xdr:col>
      <xdr:colOff>0</xdr:colOff>
      <xdr:row>6</xdr:row>
      <xdr:rowOff>0</xdr:rowOff>
    </xdr:to>
    <xdr:pic>
      <xdr:nvPicPr>
        <xdr:cNvPr id="43" name="Picture 97"/>
        <xdr:cNvPicPr preferRelativeResize="1">
          <a:picLocks noChangeAspect="1"/>
        </xdr:cNvPicPr>
      </xdr:nvPicPr>
      <xdr:blipFill>
        <a:blip r:embed="rId75"/>
        <a:stretch>
          <a:fillRect/>
        </a:stretch>
      </xdr:blipFill>
      <xdr:spPr>
        <a:xfrm>
          <a:off x="0" y="2038350"/>
          <a:ext cx="0" cy="266700"/>
        </a:xfrm>
        <a:prstGeom prst="rect">
          <a:avLst/>
        </a:prstGeom>
        <a:noFill/>
        <a:ln w="9525" cmpd="sng">
          <a:noFill/>
        </a:ln>
      </xdr:spPr>
    </xdr:pic>
    <xdr:clientData/>
  </xdr:twoCellAnchor>
  <xdr:twoCellAnchor>
    <xdr:from>
      <xdr:col>0</xdr:col>
      <xdr:colOff>0</xdr:colOff>
      <xdr:row>5</xdr:row>
      <xdr:rowOff>0</xdr:rowOff>
    </xdr:from>
    <xdr:to>
      <xdr:col>0</xdr:col>
      <xdr:colOff>0</xdr:colOff>
      <xdr:row>6</xdr:row>
      <xdr:rowOff>0</xdr:rowOff>
    </xdr:to>
    <xdr:pic>
      <xdr:nvPicPr>
        <xdr:cNvPr id="44" name="Picture 98"/>
        <xdr:cNvPicPr preferRelativeResize="1">
          <a:picLocks noChangeAspect="1"/>
        </xdr:cNvPicPr>
      </xdr:nvPicPr>
      <xdr:blipFill>
        <a:blip r:link="rId76"/>
        <a:stretch>
          <a:fillRect/>
        </a:stretch>
      </xdr:blipFill>
      <xdr:spPr>
        <a:xfrm>
          <a:off x="0" y="2038350"/>
          <a:ext cx="0" cy="266700"/>
        </a:xfrm>
        <a:prstGeom prst="rect">
          <a:avLst/>
        </a:prstGeom>
        <a:noFill/>
        <a:ln w="9525" cmpd="sng">
          <a:noFill/>
        </a:ln>
      </xdr:spPr>
    </xdr:pic>
    <xdr:clientData/>
  </xdr:twoCellAnchor>
  <xdr:twoCellAnchor>
    <xdr:from>
      <xdr:col>0</xdr:col>
      <xdr:colOff>0</xdr:colOff>
      <xdr:row>5</xdr:row>
      <xdr:rowOff>0</xdr:rowOff>
    </xdr:from>
    <xdr:to>
      <xdr:col>0</xdr:col>
      <xdr:colOff>0</xdr:colOff>
      <xdr:row>6</xdr:row>
      <xdr:rowOff>0</xdr:rowOff>
    </xdr:to>
    <xdr:pic>
      <xdr:nvPicPr>
        <xdr:cNvPr id="45" name="Picture 99"/>
        <xdr:cNvPicPr preferRelativeResize="1">
          <a:picLocks noChangeAspect="1"/>
        </xdr:cNvPicPr>
      </xdr:nvPicPr>
      <xdr:blipFill>
        <a:blip r:embed="rId77"/>
        <a:stretch>
          <a:fillRect/>
        </a:stretch>
      </xdr:blipFill>
      <xdr:spPr>
        <a:xfrm>
          <a:off x="0" y="2038350"/>
          <a:ext cx="0" cy="266700"/>
        </a:xfrm>
        <a:prstGeom prst="rect">
          <a:avLst/>
        </a:prstGeom>
        <a:noFill/>
        <a:ln w="9525" cmpd="sng">
          <a:noFill/>
        </a:ln>
      </xdr:spPr>
    </xdr:pic>
    <xdr:clientData/>
  </xdr:twoCellAnchor>
  <xdr:twoCellAnchor>
    <xdr:from>
      <xdr:col>0</xdr:col>
      <xdr:colOff>0</xdr:colOff>
      <xdr:row>5</xdr:row>
      <xdr:rowOff>0</xdr:rowOff>
    </xdr:from>
    <xdr:to>
      <xdr:col>0</xdr:col>
      <xdr:colOff>0</xdr:colOff>
      <xdr:row>6</xdr:row>
      <xdr:rowOff>0</xdr:rowOff>
    </xdr:to>
    <xdr:pic>
      <xdr:nvPicPr>
        <xdr:cNvPr id="46" name="Picture 100"/>
        <xdr:cNvPicPr preferRelativeResize="1">
          <a:picLocks noChangeAspect="1"/>
        </xdr:cNvPicPr>
      </xdr:nvPicPr>
      <xdr:blipFill>
        <a:blip r:embed="rId78"/>
        <a:stretch>
          <a:fillRect/>
        </a:stretch>
      </xdr:blipFill>
      <xdr:spPr>
        <a:xfrm>
          <a:off x="0" y="2038350"/>
          <a:ext cx="0" cy="266700"/>
        </a:xfrm>
        <a:prstGeom prst="rect">
          <a:avLst/>
        </a:prstGeom>
        <a:noFill/>
        <a:ln w="9525" cmpd="sng">
          <a:noFill/>
        </a:ln>
      </xdr:spPr>
    </xdr:pic>
    <xdr:clientData/>
  </xdr:twoCellAnchor>
  <xdr:twoCellAnchor>
    <xdr:from>
      <xdr:col>0</xdr:col>
      <xdr:colOff>0</xdr:colOff>
      <xdr:row>5</xdr:row>
      <xdr:rowOff>0</xdr:rowOff>
    </xdr:from>
    <xdr:to>
      <xdr:col>0</xdr:col>
      <xdr:colOff>19050</xdr:colOff>
      <xdr:row>6</xdr:row>
      <xdr:rowOff>0</xdr:rowOff>
    </xdr:to>
    <xdr:pic>
      <xdr:nvPicPr>
        <xdr:cNvPr id="47" name="Picture 101"/>
        <xdr:cNvPicPr preferRelativeResize="1">
          <a:picLocks noChangeAspect="1"/>
        </xdr:cNvPicPr>
      </xdr:nvPicPr>
      <xdr:blipFill>
        <a:blip r:embed="rId79"/>
        <a:stretch>
          <a:fillRect/>
        </a:stretch>
      </xdr:blipFill>
      <xdr:spPr>
        <a:xfrm>
          <a:off x="0" y="2038350"/>
          <a:ext cx="19050" cy="266700"/>
        </a:xfrm>
        <a:prstGeom prst="rect">
          <a:avLst/>
        </a:prstGeom>
        <a:noFill/>
        <a:ln w="9525" cmpd="sng">
          <a:noFill/>
        </a:ln>
      </xdr:spPr>
    </xdr:pic>
    <xdr:clientData/>
  </xdr:twoCellAnchor>
  <xdr:twoCellAnchor>
    <xdr:from>
      <xdr:col>0</xdr:col>
      <xdr:colOff>0</xdr:colOff>
      <xdr:row>5</xdr:row>
      <xdr:rowOff>0</xdr:rowOff>
    </xdr:from>
    <xdr:to>
      <xdr:col>1</xdr:col>
      <xdr:colOff>9525</xdr:colOff>
      <xdr:row>6</xdr:row>
      <xdr:rowOff>0</xdr:rowOff>
    </xdr:to>
    <xdr:pic>
      <xdr:nvPicPr>
        <xdr:cNvPr id="48" name="Picture 102"/>
        <xdr:cNvPicPr preferRelativeResize="1">
          <a:picLocks noChangeAspect="1"/>
        </xdr:cNvPicPr>
      </xdr:nvPicPr>
      <xdr:blipFill>
        <a:blip r:embed="rId80"/>
        <a:stretch>
          <a:fillRect/>
        </a:stretch>
      </xdr:blipFill>
      <xdr:spPr>
        <a:xfrm>
          <a:off x="0" y="2038350"/>
          <a:ext cx="866775" cy="266700"/>
        </a:xfrm>
        <a:prstGeom prst="rect">
          <a:avLst/>
        </a:prstGeom>
        <a:noFill/>
        <a:ln w="9525" cmpd="sng">
          <a:noFill/>
        </a:ln>
      </xdr:spPr>
    </xdr:pic>
    <xdr:clientData/>
  </xdr:twoCellAnchor>
  <xdr:twoCellAnchor>
    <xdr:from>
      <xdr:col>1</xdr:col>
      <xdr:colOff>0</xdr:colOff>
      <xdr:row>5</xdr:row>
      <xdr:rowOff>0</xdr:rowOff>
    </xdr:from>
    <xdr:to>
      <xdr:col>2</xdr:col>
      <xdr:colOff>9525</xdr:colOff>
      <xdr:row>6</xdr:row>
      <xdr:rowOff>0</xdr:rowOff>
    </xdr:to>
    <xdr:pic>
      <xdr:nvPicPr>
        <xdr:cNvPr id="49" name="Picture 104"/>
        <xdr:cNvPicPr preferRelativeResize="1">
          <a:picLocks noChangeAspect="1"/>
        </xdr:cNvPicPr>
      </xdr:nvPicPr>
      <xdr:blipFill>
        <a:blip r:embed="rId81"/>
        <a:stretch>
          <a:fillRect/>
        </a:stretch>
      </xdr:blipFill>
      <xdr:spPr>
        <a:xfrm>
          <a:off x="857250" y="2038350"/>
          <a:ext cx="723900" cy="266700"/>
        </a:xfrm>
        <a:prstGeom prst="rect">
          <a:avLst/>
        </a:prstGeom>
        <a:noFill/>
        <a:ln w="9525" cmpd="sng">
          <a:noFill/>
        </a:ln>
      </xdr:spPr>
    </xdr:pic>
    <xdr:clientData/>
  </xdr:twoCellAnchor>
  <xdr:twoCellAnchor>
    <xdr:from>
      <xdr:col>1</xdr:col>
      <xdr:colOff>685800</xdr:colOff>
      <xdr:row>5</xdr:row>
      <xdr:rowOff>0</xdr:rowOff>
    </xdr:from>
    <xdr:to>
      <xdr:col>3</xdr:col>
      <xdr:colOff>9525</xdr:colOff>
      <xdr:row>6</xdr:row>
      <xdr:rowOff>0</xdr:rowOff>
    </xdr:to>
    <xdr:pic>
      <xdr:nvPicPr>
        <xdr:cNvPr id="50" name="Picture 106"/>
        <xdr:cNvPicPr preferRelativeResize="1">
          <a:picLocks noChangeAspect="1"/>
        </xdr:cNvPicPr>
      </xdr:nvPicPr>
      <xdr:blipFill>
        <a:blip r:embed="rId82"/>
        <a:stretch>
          <a:fillRect/>
        </a:stretch>
      </xdr:blipFill>
      <xdr:spPr>
        <a:xfrm>
          <a:off x="1543050" y="2038350"/>
          <a:ext cx="800100" cy="266700"/>
        </a:xfrm>
        <a:prstGeom prst="rect">
          <a:avLst/>
        </a:prstGeom>
        <a:noFill/>
        <a:ln w="9525" cmpd="sng">
          <a:noFill/>
        </a:ln>
      </xdr:spPr>
    </xdr:pic>
    <xdr:clientData/>
  </xdr:twoCellAnchor>
  <xdr:twoCellAnchor>
    <xdr:from>
      <xdr:col>3</xdr:col>
      <xdr:colOff>0</xdr:colOff>
      <xdr:row>5</xdr:row>
      <xdr:rowOff>0</xdr:rowOff>
    </xdr:from>
    <xdr:to>
      <xdr:col>4</xdr:col>
      <xdr:colOff>9525</xdr:colOff>
      <xdr:row>6</xdr:row>
      <xdr:rowOff>0</xdr:rowOff>
    </xdr:to>
    <xdr:pic>
      <xdr:nvPicPr>
        <xdr:cNvPr id="51" name="Picture 107"/>
        <xdr:cNvPicPr preferRelativeResize="1">
          <a:picLocks noChangeAspect="1"/>
        </xdr:cNvPicPr>
      </xdr:nvPicPr>
      <xdr:blipFill>
        <a:blip r:embed="rId83"/>
        <a:stretch>
          <a:fillRect/>
        </a:stretch>
      </xdr:blipFill>
      <xdr:spPr>
        <a:xfrm>
          <a:off x="2333625" y="2038350"/>
          <a:ext cx="752475" cy="266700"/>
        </a:xfrm>
        <a:prstGeom prst="rect">
          <a:avLst/>
        </a:prstGeom>
        <a:noFill/>
        <a:ln w="9525" cmpd="sng">
          <a:noFill/>
        </a:ln>
      </xdr:spPr>
    </xdr:pic>
    <xdr:clientData/>
  </xdr:twoCellAnchor>
  <xdr:twoCellAnchor>
    <xdr:from>
      <xdr:col>3</xdr:col>
      <xdr:colOff>685800</xdr:colOff>
      <xdr:row>5</xdr:row>
      <xdr:rowOff>0</xdr:rowOff>
    </xdr:from>
    <xdr:to>
      <xdr:col>5</xdr:col>
      <xdr:colOff>19050</xdr:colOff>
      <xdr:row>6</xdr:row>
      <xdr:rowOff>0</xdr:rowOff>
    </xdr:to>
    <xdr:pic>
      <xdr:nvPicPr>
        <xdr:cNvPr id="52" name="Picture 108"/>
        <xdr:cNvPicPr preferRelativeResize="1">
          <a:picLocks noChangeAspect="1"/>
        </xdr:cNvPicPr>
      </xdr:nvPicPr>
      <xdr:blipFill>
        <a:blip r:embed="rId84"/>
        <a:stretch>
          <a:fillRect/>
        </a:stretch>
      </xdr:blipFill>
      <xdr:spPr>
        <a:xfrm>
          <a:off x="3019425" y="2038350"/>
          <a:ext cx="809625" cy="266700"/>
        </a:xfrm>
        <a:prstGeom prst="rect">
          <a:avLst/>
        </a:prstGeom>
        <a:noFill/>
        <a:ln w="9525" cmpd="sng">
          <a:noFill/>
        </a:ln>
      </xdr:spPr>
    </xdr:pic>
    <xdr:clientData/>
  </xdr:twoCellAnchor>
  <xdr:twoCellAnchor>
    <xdr:from>
      <xdr:col>5</xdr:col>
      <xdr:colOff>0</xdr:colOff>
      <xdr:row>5</xdr:row>
      <xdr:rowOff>0</xdr:rowOff>
    </xdr:from>
    <xdr:to>
      <xdr:col>6</xdr:col>
      <xdr:colOff>0</xdr:colOff>
      <xdr:row>6</xdr:row>
      <xdr:rowOff>0</xdr:rowOff>
    </xdr:to>
    <xdr:pic>
      <xdr:nvPicPr>
        <xdr:cNvPr id="53" name="Picture 109"/>
        <xdr:cNvPicPr preferRelativeResize="1">
          <a:picLocks noChangeAspect="1"/>
        </xdr:cNvPicPr>
      </xdr:nvPicPr>
      <xdr:blipFill>
        <a:blip r:embed="rId85"/>
        <a:stretch>
          <a:fillRect/>
        </a:stretch>
      </xdr:blipFill>
      <xdr:spPr>
        <a:xfrm>
          <a:off x="3810000" y="2038350"/>
          <a:ext cx="781050" cy="266700"/>
        </a:xfrm>
        <a:prstGeom prst="rect">
          <a:avLst/>
        </a:prstGeom>
        <a:noFill/>
        <a:ln w="9525" cmpd="sng">
          <a:noFill/>
        </a:ln>
      </xdr:spPr>
    </xdr:pic>
    <xdr:clientData/>
  </xdr:twoCellAnchor>
  <xdr:twoCellAnchor>
    <xdr:from>
      <xdr:col>0</xdr:col>
      <xdr:colOff>0</xdr:colOff>
      <xdr:row>7</xdr:row>
      <xdr:rowOff>0</xdr:rowOff>
    </xdr:from>
    <xdr:to>
      <xdr:col>0</xdr:col>
      <xdr:colOff>0</xdr:colOff>
      <xdr:row>8</xdr:row>
      <xdr:rowOff>0</xdr:rowOff>
    </xdr:to>
    <xdr:pic>
      <xdr:nvPicPr>
        <xdr:cNvPr id="54" name="Picture 110"/>
        <xdr:cNvPicPr preferRelativeResize="1">
          <a:picLocks noChangeAspect="1"/>
        </xdr:cNvPicPr>
      </xdr:nvPicPr>
      <xdr:blipFill>
        <a:blip r:embed="rId86"/>
        <a:stretch>
          <a:fillRect/>
        </a:stretch>
      </xdr:blipFill>
      <xdr:spPr>
        <a:xfrm>
          <a:off x="0" y="2924175"/>
          <a:ext cx="0" cy="266700"/>
        </a:xfrm>
        <a:prstGeom prst="rect">
          <a:avLst/>
        </a:prstGeom>
        <a:noFill/>
        <a:ln w="9525" cmpd="sng">
          <a:noFill/>
        </a:ln>
      </xdr:spPr>
    </xdr:pic>
    <xdr:clientData/>
  </xdr:twoCellAnchor>
  <xdr:twoCellAnchor>
    <xdr:from>
      <xdr:col>0</xdr:col>
      <xdr:colOff>0</xdr:colOff>
      <xdr:row>7</xdr:row>
      <xdr:rowOff>0</xdr:rowOff>
    </xdr:from>
    <xdr:to>
      <xdr:col>0</xdr:col>
      <xdr:colOff>0</xdr:colOff>
      <xdr:row>8</xdr:row>
      <xdr:rowOff>0</xdr:rowOff>
    </xdr:to>
    <xdr:pic>
      <xdr:nvPicPr>
        <xdr:cNvPr id="55" name="Picture 113"/>
        <xdr:cNvPicPr preferRelativeResize="1">
          <a:picLocks noChangeAspect="1"/>
        </xdr:cNvPicPr>
      </xdr:nvPicPr>
      <xdr:blipFill>
        <a:blip r:embed="rId87"/>
        <a:stretch>
          <a:fillRect/>
        </a:stretch>
      </xdr:blipFill>
      <xdr:spPr>
        <a:xfrm>
          <a:off x="0" y="2924175"/>
          <a:ext cx="0" cy="266700"/>
        </a:xfrm>
        <a:prstGeom prst="rect">
          <a:avLst/>
        </a:prstGeom>
        <a:noFill/>
        <a:ln w="9525" cmpd="sng">
          <a:noFill/>
        </a:ln>
      </xdr:spPr>
    </xdr:pic>
    <xdr:clientData/>
  </xdr:twoCellAnchor>
  <xdr:twoCellAnchor>
    <xdr:from>
      <xdr:col>0</xdr:col>
      <xdr:colOff>0</xdr:colOff>
      <xdr:row>7</xdr:row>
      <xdr:rowOff>0</xdr:rowOff>
    </xdr:from>
    <xdr:to>
      <xdr:col>0</xdr:col>
      <xdr:colOff>0</xdr:colOff>
      <xdr:row>8</xdr:row>
      <xdr:rowOff>0</xdr:rowOff>
    </xdr:to>
    <xdr:pic>
      <xdr:nvPicPr>
        <xdr:cNvPr id="56" name="Picture 115"/>
        <xdr:cNvPicPr preferRelativeResize="1">
          <a:picLocks noChangeAspect="1"/>
        </xdr:cNvPicPr>
      </xdr:nvPicPr>
      <xdr:blipFill>
        <a:blip r:link="rId88"/>
        <a:stretch>
          <a:fillRect/>
        </a:stretch>
      </xdr:blipFill>
      <xdr:spPr>
        <a:xfrm>
          <a:off x="0" y="2924175"/>
          <a:ext cx="0" cy="266700"/>
        </a:xfrm>
        <a:prstGeom prst="rect">
          <a:avLst/>
        </a:prstGeom>
        <a:noFill/>
        <a:ln w="9525" cmpd="sng">
          <a:noFill/>
        </a:ln>
      </xdr:spPr>
    </xdr:pic>
    <xdr:clientData/>
  </xdr:twoCellAnchor>
  <xdr:twoCellAnchor>
    <xdr:from>
      <xdr:col>1</xdr:col>
      <xdr:colOff>0</xdr:colOff>
      <xdr:row>7</xdr:row>
      <xdr:rowOff>0</xdr:rowOff>
    </xdr:from>
    <xdr:to>
      <xdr:col>2</xdr:col>
      <xdr:colOff>0</xdr:colOff>
      <xdr:row>8</xdr:row>
      <xdr:rowOff>0</xdr:rowOff>
    </xdr:to>
    <xdr:pic>
      <xdr:nvPicPr>
        <xdr:cNvPr id="57" name="Picture 117"/>
        <xdr:cNvPicPr preferRelativeResize="1">
          <a:picLocks noChangeAspect="1"/>
        </xdr:cNvPicPr>
      </xdr:nvPicPr>
      <xdr:blipFill>
        <a:blip r:embed="rId3"/>
        <a:stretch>
          <a:fillRect/>
        </a:stretch>
      </xdr:blipFill>
      <xdr:spPr>
        <a:xfrm>
          <a:off x="857250" y="2924175"/>
          <a:ext cx="714375" cy="266700"/>
        </a:xfrm>
        <a:prstGeom prst="rect">
          <a:avLst/>
        </a:prstGeom>
        <a:noFill/>
        <a:ln w="9525" cmpd="sng">
          <a:noFill/>
        </a:ln>
      </xdr:spPr>
    </xdr:pic>
    <xdr:clientData/>
  </xdr:twoCellAnchor>
  <xdr:twoCellAnchor>
    <xdr:from>
      <xdr:col>2</xdr:col>
      <xdr:colOff>0</xdr:colOff>
      <xdr:row>7</xdr:row>
      <xdr:rowOff>0</xdr:rowOff>
    </xdr:from>
    <xdr:to>
      <xdr:col>3</xdr:col>
      <xdr:colOff>9525</xdr:colOff>
      <xdr:row>8</xdr:row>
      <xdr:rowOff>0</xdr:rowOff>
    </xdr:to>
    <xdr:pic>
      <xdr:nvPicPr>
        <xdr:cNvPr id="58" name="Picture 118"/>
        <xdr:cNvPicPr preferRelativeResize="1">
          <a:picLocks noChangeAspect="1"/>
        </xdr:cNvPicPr>
      </xdr:nvPicPr>
      <xdr:blipFill>
        <a:blip r:embed="rId89"/>
        <a:stretch>
          <a:fillRect/>
        </a:stretch>
      </xdr:blipFill>
      <xdr:spPr>
        <a:xfrm>
          <a:off x="1571625" y="2924175"/>
          <a:ext cx="771525" cy="266700"/>
        </a:xfrm>
        <a:prstGeom prst="rect">
          <a:avLst/>
        </a:prstGeom>
        <a:noFill/>
        <a:ln w="9525" cmpd="sng">
          <a:noFill/>
        </a:ln>
      </xdr:spPr>
    </xdr:pic>
    <xdr:clientData/>
  </xdr:twoCellAnchor>
  <xdr:twoCellAnchor>
    <xdr:from>
      <xdr:col>3</xdr:col>
      <xdr:colOff>0</xdr:colOff>
      <xdr:row>7</xdr:row>
      <xdr:rowOff>0</xdr:rowOff>
    </xdr:from>
    <xdr:to>
      <xdr:col>4</xdr:col>
      <xdr:colOff>9525</xdr:colOff>
      <xdr:row>8</xdr:row>
      <xdr:rowOff>0</xdr:rowOff>
    </xdr:to>
    <xdr:pic>
      <xdr:nvPicPr>
        <xdr:cNvPr id="59" name="Picture 119"/>
        <xdr:cNvPicPr preferRelativeResize="1">
          <a:picLocks noChangeAspect="1"/>
        </xdr:cNvPicPr>
      </xdr:nvPicPr>
      <xdr:blipFill>
        <a:blip r:embed="rId90"/>
        <a:stretch>
          <a:fillRect/>
        </a:stretch>
      </xdr:blipFill>
      <xdr:spPr>
        <a:xfrm>
          <a:off x="2333625" y="2924175"/>
          <a:ext cx="752475" cy="266700"/>
        </a:xfrm>
        <a:prstGeom prst="rect">
          <a:avLst/>
        </a:prstGeom>
        <a:noFill/>
        <a:ln w="9525" cmpd="sng">
          <a:noFill/>
        </a:ln>
      </xdr:spPr>
    </xdr:pic>
    <xdr:clientData/>
  </xdr:twoCellAnchor>
  <xdr:twoCellAnchor>
    <xdr:from>
      <xdr:col>5</xdr:col>
      <xdr:colOff>0</xdr:colOff>
      <xdr:row>7</xdr:row>
      <xdr:rowOff>0</xdr:rowOff>
    </xdr:from>
    <xdr:to>
      <xdr:col>6</xdr:col>
      <xdr:colOff>0</xdr:colOff>
      <xdr:row>8</xdr:row>
      <xdr:rowOff>0</xdr:rowOff>
    </xdr:to>
    <xdr:pic>
      <xdr:nvPicPr>
        <xdr:cNvPr id="60" name="Picture 120"/>
        <xdr:cNvPicPr preferRelativeResize="1">
          <a:picLocks noChangeAspect="1"/>
        </xdr:cNvPicPr>
      </xdr:nvPicPr>
      <xdr:blipFill>
        <a:blip r:embed="rId91"/>
        <a:stretch>
          <a:fillRect/>
        </a:stretch>
      </xdr:blipFill>
      <xdr:spPr>
        <a:xfrm>
          <a:off x="3810000" y="2924175"/>
          <a:ext cx="781050" cy="266700"/>
        </a:xfrm>
        <a:prstGeom prst="rect">
          <a:avLst/>
        </a:prstGeom>
        <a:noFill/>
        <a:ln w="9525" cmpd="sng">
          <a:noFill/>
        </a:ln>
      </xdr:spPr>
    </xdr:pic>
    <xdr:clientData/>
  </xdr:twoCellAnchor>
  <xdr:twoCellAnchor>
    <xdr:from>
      <xdr:col>4</xdr:col>
      <xdr:colOff>0</xdr:colOff>
      <xdr:row>7</xdr:row>
      <xdr:rowOff>0</xdr:rowOff>
    </xdr:from>
    <xdr:to>
      <xdr:col>5</xdr:col>
      <xdr:colOff>0</xdr:colOff>
      <xdr:row>8</xdr:row>
      <xdr:rowOff>0</xdr:rowOff>
    </xdr:to>
    <xdr:pic>
      <xdr:nvPicPr>
        <xdr:cNvPr id="61" name="Picture 121"/>
        <xdr:cNvPicPr preferRelativeResize="1">
          <a:picLocks noChangeAspect="1"/>
        </xdr:cNvPicPr>
      </xdr:nvPicPr>
      <xdr:blipFill>
        <a:blip r:embed="rId92"/>
        <a:stretch>
          <a:fillRect/>
        </a:stretch>
      </xdr:blipFill>
      <xdr:spPr>
        <a:xfrm>
          <a:off x="3076575" y="2924175"/>
          <a:ext cx="733425" cy="266700"/>
        </a:xfrm>
        <a:prstGeom prst="rect">
          <a:avLst/>
        </a:prstGeom>
        <a:noFill/>
        <a:ln w="9525" cmpd="sng">
          <a:noFill/>
        </a:ln>
      </xdr:spPr>
    </xdr:pic>
    <xdr:clientData/>
  </xdr:twoCellAnchor>
  <xdr:twoCellAnchor>
    <xdr:from>
      <xdr:col>6</xdr:col>
      <xdr:colOff>0</xdr:colOff>
      <xdr:row>7</xdr:row>
      <xdr:rowOff>0</xdr:rowOff>
    </xdr:from>
    <xdr:to>
      <xdr:col>7</xdr:col>
      <xdr:colOff>19050</xdr:colOff>
      <xdr:row>8</xdr:row>
      <xdr:rowOff>0</xdr:rowOff>
    </xdr:to>
    <xdr:pic>
      <xdr:nvPicPr>
        <xdr:cNvPr id="62" name="Picture 122"/>
        <xdr:cNvPicPr preferRelativeResize="1">
          <a:picLocks noChangeAspect="1"/>
        </xdr:cNvPicPr>
      </xdr:nvPicPr>
      <xdr:blipFill>
        <a:blip r:link="rId93"/>
        <a:stretch>
          <a:fillRect/>
        </a:stretch>
      </xdr:blipFill>
      <xdr:spPr>
        <a:xfrm>
          <a:off x="4591050" y="2924175"/>
          <a:ext cx="800100" cy="266700"/>
        </a:xfrm>
        <a:prstGeom prst="rect">
          <a:avLst/>
        </a:prstGeom>
        <a:noFill/>
        <a:ln w="9525" cmpd="sng">
          <a:noFill/>
        </a:ln>
      </xdr:spPr>
    </xdr:pic>
    <xdr:clientData/>
  </xdr:twoCellAnchor>
  <xdr:twoCellAnchor>
    <xdr:from>
      <xdr:col>7</xdr:col>
      <xdr:colOff>0</xdr:colOff>
      <xdr:row>7</xdr:row>
      <xdr:rowOff>0</xdr:rowOff>
    </xdr:from>
    <xdr:to>
      <xdr:col>8</xdr:col>
      <xdr:colOff>0</xdr:colOff>
      <xdr:row>8</xdr:row>
      <xdr:rowOff>0</xdr:rowOff>
    </xdr:to>
    <xdr:pic>
      <xdr:nvPicPr>
        <xdr:cNvPr id="63" name="Picture 123"/>
        <xdr:cNvPicPr preferRelativeResize="1">
          <a:picLocks noChangeAspect="1"/>
        </xdr:cNvPicPr>
      </xdr:nvPicPr>
      <xdr:blipFill>
        <a:blip r:embed="rId6"/>
        <a:stretch>
          <a:fillRect/>
        </a:stretch>
      </xdr:blipFill>
      <xdr:spPr>
        <a:xfrm>
          <a:off x="5372100" y="2924175"/>
          <a:ext cx="685800" cy="266700"/>
        </a:xfrm>
        <a:prstGeom prst="rect">
          <a:avLst/>
        </a:prstGeom>
        <a:noFill/>
        <a:ln w="9525" cmpd="sng">
          <a:noFill/>
        </a:ln>
      </xdr:spPr>
    </xdr:pic>
    <xdr:clientData/>
  </xdr:twoCellAnchor>
  <xdr:twoCellAnchor>
    <xdr:from>
      <xdr:col>8</xdr:col>
      <xdr:colOff>0</xdr:colOff>
      <xdr:row>7</xdr:row>
      <xdr:rowOff>0</xdr:rowOff>
    </xdr:from>
    <xdr:to>
      <xdr:col>9</xdr:col>
      <xdr:colOff>0</xdr:colOff>
      <xdr:row>8</xdr:row>
      <xdr:rowOff>0</xdr:rowOff>
    </xdr:to>
    <xdr:pic>
      <xdr:nvPicPr>
        <xdr:cNvPr id="64" name="Picture 124"/>
        <xdr:cNvPicPr preferRelativeResize="1">
          <a:picLocks noChangeAspect="1"/>
        </xdr:cNvPicPr>
      </xdr:nvPicPr>
      <xdr:blipFill>
        <a:blip r:embed="rId9"/>
        <a:stretch>
          <a:fillRect/>
        </a:stretch>
      </xdr:blipFill>
      <xdr:spPr>
        <a:xfrm>
          <a:off x="6057900" y="2924175"/>
          <a:ext cx="809625" cy="266700"/>
        </a:xfrm>
        <a:prstGeom prst="rect">
          <a:avLst/>
        </a:prstGeom>
        <a:noFill/>
        <a:ln w="9525" cmpd="sng">
          <a:noFill/>
        </a:ln>
      </xdr:spPr>
    </xdr:pic>
    <xdr:clientData/>
  </xdr:twoCellAnchor>
  <xdr:twoCellAnchor>
    <xdr:from>
      <xdr:col>9</xdr:col>
      <xdr:colOff>0</xdr:colOff>
      <xdr:row>7</xdr:row>
      <xdr:rowOff>0</xdr:rowOff>
    </xdr:from>
    <xdr:to>
      <xdr:col>9</xdr:col>
      <xdr:colOff>0</xdr:colOff>
      <xdr:row>8</xdr:row>
      <xdr:rowOff>0</xdr:rowOff>
    </xdr:to>
    <xdr:pic>
      <xdr:nvPicPr>
        <xdr:cNvPr id="65" name="Picture 125"/>
        <xdr:cNvPicPr preferRelativeResize="1">
          <a:picLocks noChangeAspect="1"/>
        </xdr:cNvPicPr>
      </xdr:nvPicPr>
      <xdr:blipFill>
        <a:blip r:embed="rId94"/>
        <a:stretch>
          <a:fillRect/>
        </a:stretch>
      </xdr:blipFill>
      <xdr:spPr>
        <a:xfrm>
          <a:off x="6867525" y="2924175"/>
          <a:ext cx="0" cy="266700"/>
        </a:xfrm>
        <a:prstGeom prst="rect">
          <a:avLst/>
        </a:prstGeom>
        <a:noFill/>
        <a:ln w="9525" cmpd="sng">
          <a:noFill/>
        </a:ln>
      </xdr:spPr>
    </xdr:pic>
    <xdr:clientData/>
  </xdr:twoCellAnchor>
  <xdr:twoCellAnchor>
    <xdr:from>
      <xdr:col>1</xdr:col>
      <xdr:colOff>0</xdr:colOff>
      <xdr:row>9</xdr:row>
      <xdr:rowOff>0</xdr:rowOff>
    </xdr:from>
    <xdr:to>
      <xdr:col>2</xdr:col>
      <xdr:colOff>0</xdr:colOff>
      <xdr:row>10</xdr:row>
      <xdr:rowOff>0</xdr:rowOff>
    </xdr:to>
    <xdr:pic>
      <xdr:nvPicPr>
        <xdr:cNvPr id="66" name="Picture 126"/>
        <xdr:cNvPicPr preferRelativeResize="1">
          <a:picLocks noChangeAspect="1"/>
        </xdr:cNvPicPr>
      </xdr:nvPicPr>
      <xdr:blipFill>
        <a:blip r:embed="rId95"/>
        <a:stretch>
          <a:fillRect/>
        </a:stretch>
      </xdr:blipFill>
      <xdr:spPr>
        <a:xfrm>
          <a:off x="857250" y="3857625"/>
          <a:ext cx="714375" cy="266700"/>
        </a:xfrm>
        <a:prstGeom prst="rect">
          <a:avLst/>
        </a:prstGeom>
        <a:noFill/>
        <a:ln w="9525" cmpd="sng">
          <a:noFill/>
        </a:ln>
      </xdr:spPr>
    </xdr:pic>
    <xdr:clientData/>
  </xdr:twoCellAnchor>
  <xdr:twoCellAnchor>
    <xdr:from>
      <xdr:col>2</xdr:col>
      <xdr:colOff>0</xdr:colOff>
      <xdr:row>9</xdr:row>
      <xdr:rowOff>0</xdr:rowOff>
    </xdr:from>
    <xdr:to>
      <xdr:col>2</xdr:col>
      <xdr:colOff>762000</xdr:colOff>
      <xdr:row>10</xdr:row>
      <xdr:rowOff>0</xdr:rowOff>
    </xdr:to>
    <xdr:pic>
      <xdr:nvPicPr>
        <xdr:cNvPr id="67" name="Picture 130"/>
        <xdr:cNvPicPr preferRelativeResize="1">
          <a:picLocks noChangeAspect="1"/>
        </xdr:cNvPicPr>
      </xdr:nvPicPr>
      <xdr:blipFill>
        <a:blip r:embed="rId96"/>
        <a:stretch>
          <a:fillRect/>
        </a:stretch>
      </xdr:blipFill>
      <xdr:spPr>
        <a:xfrm>
          <a:off x="1571625" y="3857625"/>
          <a:ext cx="762000" cy="266700"/>
        </a:xfrm>
        <a:prstGeom prst="rect">
          <a:avLst/>
        </a:prstGeom>
        <a:noFill/>
        <a:ln w="9525" cmpd="sng">
          <a:noFill/>
        </a:ln>
      </xdr:spPr>
    </xdr:pic>
    <xdr:clientData/>
  </xdr:twoCellAnchor>
  <xdr:twoCellAnchor>
    <xdr:from>
      <xdr:col>2</xdr:col>
      <xdr:colOff>0</xdr:colOff>
      <xdr:row>9</xdr:row>
      <xdr:rowOff>0</xdr:rowOff>
    </xdr:from>
    <xdr:to>
      <xdr:col>3</xdr:col>
      <xdr:colOff>9525</xdr:colOff>
      <xdr:row>10</xdr:row>
      <xdr:rowOff>0</xdr:rowOff>
    </xdr:to>
    <xdr:pic>
      <xdr:nvPicPr>
        <xdr:cNvPr id="68" name="Picture 131"/>
        <xdr:cNvPicPr preferRelativeResize="1">
          <a:picLocks noChangeAspect="1"/>
        </xdr:cNvPicPr>
      </xdr:nvPicPr>
      <xdr:blipFill>
        <a:blip r:embed="rId9"/>
        <a:stretch>
          <a:fillRect/>
        </a:stretch>
      </xdr:blipFill>
      <xdr:spPr>
        <a:xfrm>
          <a:off x="1571625" y="3857625"/>
          <a:ext cx="771525" cy="266700"/>
        </a:xfrm>
        <a:prstGeom prst="rect">
          <a:avLst/>
        </a:prstGeom>
        <a:noFill/>
        <a:ln w="9525" cmpd="sng">
          <a:noFill/>
        </a:ln>
      </xdr:spPr>
    </xdr:pic>
    <xdr:clientData/>
  </xdr:twoCellAnchor>
  <xdr:twoCellAnchor>
    <xdr:from>
      <xdr:col>3</xdr:col>
      <xdr:colOff>0</xdr:colOff>
      <xdr:row>9</xdr:row>
      <xdr:rowOff>0</xdr:rowOff>
    </xdr:from>
    <xdr:to>
      <xdr:col>4</xdr:col>
      <xdr:colOff>0</xdr:colOff>
      <xdr:row>10</xdr:row>
      <xdr:rowOff>0</xdr:rowOff>
    </xdr:to>
    <xdr:pic>
      <xdr:nvPicPr>
        <xdr:cNvPr id="69" name="Picture 132"/>
        <xdr:cNvPicPr preferRelativeResize="1">
          <a:picLocks noChangeAspect="1"/>
        </xdr:cNvPicPr>
      </xdr:nvPicPr>
      <xdr:blipFill>
        <a:blip r:embed="rId12"/>
        <a:stretch>
          <a:fillRect/>
        </a:stretch>
      </xdr:blipFill>
      <xdr:spPr>
        <a:xfrm>
          <a:off x="2333625" y="3857625"/>
          <a:ext cx="742950" cy="266700"/>
        </a:xfrm>
        <a:prstGeom prst="rect">
          <a:avLst/>
        </a:prstGeom>
        <a:noFill/>
        <a:ln w="9525" cmpd="sng">
          <a:noFill/>
        </a:ln>
      </xdr:spPr>
    </xdr:pic>
    <xdr:clientData/>
  </xdr:twoCellAnchor>
  <xdr:twoCellAnchor>
    <xdr:from>
      <xdr:col>4</xdr:col>
      <xdr:colOff>0</xdr:colOff>
      <xdr:row>9</xdr:row>
      <xdr:rowOff>0</xdr:rowOff>
    </xdr:from>
    <xdr:to>
      <xdr:col>5</xdr:col>
      <xdr:colOff>0</xdr:colOff>
      <xdr:row>10</xdr:row>
      <xdr:rowOff>0</xdr:rowOff>
    </xdr:to>
    <xdr:pic>
      <xdr:nvPicPr>
        <xdr:cNvPr id="70" name="Picture 133"/>
        <xdr:cNvPicPr preferRelativeResize="1">
          <a:picLocks noChangeAspect="1"/>
        </xdr:cNvPicPr>
      </xdr:nvPicPr>
      <xdr:blipFill>
        <a:blip r:embed="rId15"/>
        <a:stretch>
          <a:fillRect/>
        </a:stretch>
      </xdr:blipFill>
      <xdr:spPr>
        <a:xfrm>
          <a:off x="3076575" y="3857625"/>
          <a:ext cx="733425" cy="266700"/>
        </a:xfrm>
        <a:prstGeom prst="rect">
          <a:avLst/>
        </a:prstGeom>
        <a:noFill/>
        <a:ln w="9525" cmpd="sng">
          <a:noFill/>
        </a:ln>
      </xdr:spPr>
    </xdr:pic>
    <xdr:clientData/>
  </xdr:twoCellAnchor>
  <xdr:twoCellAnchor>
    <xdr:from>
      <xdr:col>6</xdr:col>
      <xdr:colOff>0</xdr:colOff>
      <xdr:row>9</xdr:row>
      <xdr:rowOff>0</xdr:rowOff>
    </xdr:from>
    <xdr:to>
      <xdr:col>7</xdr:col>
      <xdr:colOff>9525</xdr:colOff>
      <xdr:row>10</xdr:row>
      <xdr:rowOff>0</xdr:rowOff>
    </xdr:to>
    <xdr:pic>
      <xdr:nvPicPr>
        <xdr:cNvPr id="71" name="Picture 134"/>
        <xdr:cNvPicPr preferRelativeResize="1">
          <a:picLocks noChangeAspect="1"/>
        </xdr:cNvPicPr>
      </xdr:nvPicPr>
      <xdr:blipFill>
        <a:blip r:embed="rId18"/>
        <a:stretch>
          <a:fillRect/>
        </a:stretch>
      </xdr:blipFill>
      <xdr:spPr>
        <a:xfrm>
          <a:off x="4591050" y="3857625"/>
          <a:ext cx="790575" cy="266700"/>
        </a:xfrm>
        <a:prstGeom prst="rect">
          <a:avLst/>
        </a:prstGeom>
        <a:noFill/>
        <a:ln w="9525" cmpd="sng">
          <a:noFill/>
        </a:ln>
      </xdr:spPr>
    </xdr:pic>
    <xdr:clientData/>
  </xdr:twoCellAnchor>
  <xdr:twoCellAnchor>
    <xdr:from>
      <xdr:col>7</xdr:col>
      <xdr:colOff>0</xdr:colOff>
      <xdr:row>9</xdr:row>
      <xdr:rowOff>0</xdr:rowOff>
    </xdr:from>
    <xdr:to>
      <xdr:col>8</xdr:col>
      <xdr:colOff>0</xdr:colOff>
      <xdr:row>10</xdr:row>
      <xdr:rowOff>0</xdr:rowOff>
    </xdr:to>
    <xdr:pic>
      <xdr:nvPicPr>
        <xdr:cNvPr id="72" name="Picture 135"/>
        <xdr:cNvPicPr preferRelativeResize="1">
          <a:picLocks noChangeAspect="1"/>
        </xdr:cNvPicPr>
      </xdr:nvPicPr>
      <xdr:blipFill>
        <a:blip r:embed="rId21"/>
        <a:stretch>
          <a:fillRect/>
        </a:stretch>
      </xdr:blipFill>
      <xdr:spPr>
        <a:xfrm>
          <a:off x="5372100" y="3857625"/>
          <a:ext cx="685800" cy="266700"/>
        </a:xfrm>
        <a:prstGeom prst="rect">
          <a:avLst/>
        </a:prstGeom>
        <a:noFill/>
        <a:ln w="9525" cmpd="sng">
          <a:noFill/>
        </a:ln>
      </xdr:spPr>
    </xdr:pic>
    <xdr:clientData/>
  </xdr:twoCellAnchor>
  <xdr:twoCellAnchor>
    <xdr:from>
      <xdr:col>8</xdr:col>
      <xdr:colOff>0</xdr:colOff>
      <xdr:row>9</xdr:row>
      <xdr:rowOff>0</xdr:rowOff>
    </xdr:from>
    <xdr:to>
      <xdr:col>9</xdr:col>
      <xdr:colOff>0</xdr:colOff>
      <xdr:row>10</xdr:row>
      <xdr:rowOff>0</xdr:rowOff>
    </xdr:to>
    <xdr:pic>
      <xdr:nvPicPr>
        <xdr:cNvPr id="73" name="Picture 136"/>
        <xdr:cNvPicPr preferRelativeResize="1">
          <a:picLocks noChangeAspect="1"/>
        </xdr:cNvPicPr>
      </xdr:nvPicPr>
      <xdr:blipFill>
        <a:blip r:embed="rId24"/>
        <a:stretch>
          <a:fillRect/>
        </a:stretch>
      </xdr:blipFill>
      <xdr:spPr>
        <a:xfrm>
          <a:off x="6057900" y="3857625"/>
          <a:ext cx="809625" cy="266700"/>
        </a:xfrm>
        <a:prstGeom prst="rect">
          <a:avLst/>
        </a:prstGeom>
        <a:noFill/>
        <a:ln w="9525" cmpd="sng">
          <a:noFill/>
        </a:ln>
      </xdr:spPr>
    </xdr:pic>
    <xdr:clientData/>
  </xdr:twoCellAnchor>
  <xdr:twoCellAnchor>
    <xdr:from>
      <xdr:col>9</xdr:col>
      <xdr:colOff>0</xdr:colOff>
      <xdr:row>9</xdr:row>
      <xdr:rowOff>0</xdr:rowOff>
    </xdr:from>
    <xdr:to>
      <xdr:col>9</xdr:col>
      <xdr:colOff>0</xdr:colOff>
      <xdr:row>10</xdr:row>
      <xdr:rowOff>0</xdr:rowOff>
    </xdr:to>
    <xdr:pic>
      <xdr:nvPicPr>
        <xdr:cNvPr id="74" name="Picture 137"/>
        <xdr:cNvPicPr preferRelativeResize="1">
          <a:picLocks noChangeAspect="1"/>
        </xdr:cNvPicPr>
      </xdr:nvPicPr>
      <xdr:blipFill>
        <a:blip r:embed="rId27"/>
        <a:stretch>
          <a:fillRect/>
        </a:stretch>
      </xdr:blipFill>
      <xdr:spPr>
        <a:xfrm>
          <a:off x="6867525" y="3857625"/>
          <a:ext cx="0" cy="266700"/>
        </a:xfrm>
        <a:prstGeom prst="rect">
          <a:avLst/>
        </a:prstGeom>
        <a:noFill/>
        <a:ln w="9525" cmpd="sng">
          <a:noFill/>
        </a:ln>
      </xdr:spPr>
    </xdr:pic>
    <xdr:clientData/>
  </xdr:twoCellAnchor>
  <xdr:twoCellAnchor>
    <xdr:from>
      <xdr:col>5</xdr:col>
      <xdr:colOff>0</xdr:colOff>
      <xdr:row>9</xdr:row>
      <xdr:rowOff>0</xdr:rowOff>
    </xdr:from>
    <xdr:to>
      <xdr:col>6</xdr:col>
      <xdr:colOff>9525</xdr:colOff>
      <xdr:row>10</xdr:row>
      <xdr:rowOff>0</xdr:rowOff>
    </xdr:to>
    <xdr:pic>
      <xdr:nvPicPr>
        <xdr:cNvPr id="75" name="Picture 138"/>
        <xdr:cNvPicPr preferRelativeResize="1">
          <a:picLocks noChangeAspect="1"/>
        </xdr:cNvPicPr>
      </xdr:nvPicPr>
      <xdr:blipFill>
        <a:blip r:link="rId97"/>
        <a:stretch>
          <a:fillRect/>
        </a:stretch>
      </xdr:blipFill>
      <xdr:spPr>
        <a:xfrm>
          <a:off x="3810000" y="3857625"/>
          <a:ext cx="790575" cy="266700"/>
        </a:xfrm>
        <a:prstGeom prst="rect">
          <a:avLst/>
        </a:prstGeom>
        <a:noFill/>
        <a:ln w="9525" cmpd="sng">
          <a:noFill/>
        </a:ln>
      </xdr:spPr>
    </xdr:pic>
    <xdr:clientData/>
  </xdr:twoCellAnchor>
  <xdr:twoCellAnchor>
    <xdr:from>
      <xdr:col>9</xdr:col>
      <xdr:colOff>0</xdr:colOff>
      <xdr:row>9</xdr:row>
      <xdr:rowOff>0</xdr:rowOff>
    </xdr:from>
    <xdr:to>
      <xdr:col>9</xdr:col>
      <xdr:colOff>0</xdr:colOff>
      <xdr:row>10</xdr:row>
      <xdr:rowOff>0</xdr:rowOff>
    </xdr:to>
    <xdr:pic>
      <xdr:nvPicPr>
        <xdr:cNvPr id="76" name="Picture 139"/>
        <xdr:cNvPicPr preferRelativeResize="1">
          <a:picLocks noChangeAspect="1"/>
        </xdr:cNvPicPr>
      </xdr:nvPicPr>
      <xdr:blipFill>
        <a:blip r:embed="rId30"/>
        <a:stretch>
          <a:fillRect/>
        </a:stretch>
      </xdr:blipFill>
      <xdr:spPr>
        <a:xfrm>
          <a:off x="6867525" y="3857625"/>
          <a:ext cx="0" cy="266700"/>
        </a:xfrm>
        <a:prstGeom prst="rect">
          <a:avLst/>
        </a:prstGeom>
        <a:noFill/>
        <a:ln w="9525" cmpd="sng">
          <a:noFill/>
        </a:ln>
      </xdr:spPr>
    </xdr:pic>
    <xdr:clientData/>
  </xdr:twoCellAnchor>
  <xdr:twoCellAnchor>
    <xdr:from>
      <xdr:col>9</xdr:col>
      <xdr:colOff>0</xdr:colOff>
      <xdr:row>9</xdr:row>
      <xdr:rowOff>0</xdr:rowOff>
    </xdr:from>
    <xdr:to>
      <xdr:col>9</xdr:col>
      <xdr:colOff>0</xdr:colOff>
      <xdr:row>10</xdr:row>
      <xdr:rowOff>0</xdr:rowOff>
    </xdr:to>
    <xdr:pic>
      <xdr:nvPicPr>
        <xdr:cNvPr id="77" name="Picture 140"/>
        <xdr:cNvPicPr preferRelativeResize="1">
          <a:picLocks noChangeAspect="1"/>
        </xdr:cNvPicPr>
      </xdr:nvPicPr>
      <xdr:blipFill>
        <a:blip r:embed="rId33"/>
        <a:stretch>
          <a:fillRect/>
        </a:stretch>
      </xdr:blipFill>
      <xdr:spPr>
        <a:xfrm>
          <a:off x="6867525" y="3857625"/>
          <a:ext cx="0" cy="266700"/>
        </a:xfrm>
        <a:prstGeom prst="rect">
          <a:avLst/>
        </a:prstGeom>
        <a:noFill/>
        <a:ln w="9525" cmpd="sng">
          <a:noFill/>
        </a:ln>
      </xdr:spPr>
    </xdr:pic>
    <xdr:clientData/>
  </xdr:twoCellAnchor>
  <xdr:twoCellAnchor>
    <xdr:from>
      <xdr:col>9</xdr:col>
      <xdr:colOff>0</xdr:colOff>
      <xdr:row>9</xdr:row>
      <xdr:rowOff>0</xdr:rowOff>
    </xdr:from>
    <xdr:to>
      <xdr:col>9</xdr:col>
      <xdr:colOff>0</xdr:colOff>
      <xdr:row>10</xdr:row>
      <xdr:rowOff>0</xdr:rowOff>
    </xdr:to>
    <xdr:pic>
      <xdr:nvPicPr>
        <xdr:cNvPr id="78" name="Picture 141"/>
        <xdr:cNvPicPr preferRelativeResize="1">
          <a:picLocks noChangeAspect="1"/>
        </xdr:cNvPicPr>
      </xdr:nvPicPr>
      <xdr:blipFill>
        <a:blip r:embed="rId36"/>
        <a:stretch>
          <a:fillRect/>
        </a:stretch>
      </xdr:blipFill>
      <xdr:spPr>
        <a:xfrm>
          <a:off x="6867525" y="3857625"/>
          <a:ext cx="0" cy="266700"/>
        </a:xfrm>
        <a:prstGeom prst="rect">
          <a:avLst/>
        </a:prstGeom>
        <a:noFill/>
        <a:ln w="9525" cmpd="sng">
          <a:noFill/>
        </a:ln>
      </xdr:spPr>
    </xdr:pic>
    <xdr:clientData/>
  </xdr:twoCellAnchor>
  <xdr:twoCellAnchor>
    <xdr:from>
      <xdr:col>0</xdr:col>
      <xdr:colOff>0</xdr:colOff>
      <xdr:row>13</xdr:row>
      <xdr:rowOff>0</xdr:rowOff>
    </xdr:from>
    <xdr:to>
      <xdr:col>0</xdr:col>
      <xdr:colOff>0</xdr:colOff>
      <xdr:row>14</xdr:row>
      <xdr:rowOff>0</xdr:rowOff>
    </xdr:to>
    <xdr:pic>
      <xdr:nvPicPr>
        <xdr:cNvPr id="79" name="Picture 142"/>
        <xdr:cNvPicPr preferRelativeResize="1">
          <a:picLocks noChangeAspect="1"/>
        </xdr:cNvPicPr>
      </xdr:nvPicPr>
      <xdr:blipFill>
        <a:blip r:embed="rId62"/>
        <a:stretch>
          <a:fillRect/>
        </a:stretch>
      </xdr:blipFill>
      <xdr:spPr>
        <a:xfrm>
          <a:off x="0" y="5705475"/>
          <a:ext cx="0" cy="266700"/>
        </a:xfrm>
        <a:prstGeom prst="rect">
          <a:avLst/>
        </a:prstGeom>
        <a:noFill/>
        <a:ln w="9525" cmpd="sng">
          <a:noFill/>
        </a:ln>
      </xdr:spPr>
    </xdr:pic>
    <xdr:clientData/>
  </xdr:twoCellAnchor>
  <xdr:twoCellAnchor>
    <xdr:from>
      <xdr:col>0</xdr:col>
      <xdr:colOff>0</xdr:colOff>
      <xdr:row>13</xdr:row>
      <xdr:rowOff>0</xdr:rowOff>
    </xdr:from>
    <xdr:to>
      <xdr:col>0</xdr:col>
      <xdr:colOff>0</xdr:colOff>
      <xdr:row>14</xdr:row>
      <xdr:rowOff>0</xdr:rowOff>
    </xdr:to>
    <xdr:pic>
      <xdr:nvPicPr>
        <xdr:cNvPr id="80" name="Picture 143"/>
        <xdr:cNvPicPr preferRelativeResize="1">
          <a:picLocks noChangeAspect="1"/>
        </xdr:cNvPicPr>
      </xdr:nvPicPr>
      <xdr:blipFill>
        <a:blip r:embed="rId39"/>
        <a:stretch>
          <a:fillRect/>
        </a:stretch>
      </xdr:blipFill>
      <xdr:spPr>
        <a:xfrm>
          <a:off x="0" y="5705475"/>
          <a:ext cx="0" cy="266700"/>
        </a:xfrm>
        <a:prstGeom prst="rect">
          <a:avLst/>
        </a:prstGeom>
        <a:noFill/>
        <a:ln w="9525" cmpd="sng">
          <a:noFill/>
        </a:ln>
      </xdr:spPr>
    </xdr:pic>
    <xdr:clientData/>
  </xdr:twoCellAnchor>
  <xdr:twoCellAnchor>
    <xdr:from>
      <xdr:col>0</xdr:col>
      <xdr:colOff>0</xdr:colOff>
      <xdr:row>13</xdr:row>
      <xdr:rowOff>0</xdr:rowOff>
    </xdr:from>
    <xdr:to>
      <xdr:col>0</xdr:col>
      <xdr:colOff>0</xdr:colOff>
      <xdr:row>14</xdr:row>
      <xdr:rowOff>0</xdr:rowOff>
    </xdr:to>
    <xdr:pic>
      <xdr:nvPicPr>
        <xdr:cNvPr id="81" name="Picture 144"/>
        <xdr:cNvPicPr preferRelativeResize="1">
          <a:picLocks noChangeAspect="1"/>
        </xdr:cNvPicPr>
      </xdr:nvPicPr>
      <xdr:blipFill>
        <a:blip r:link="rId98"/>
        <a:stretch>
          <a:fillRect/>
        </a:stretch>
      </xdr:blipFill>
      <xdr:spPr>
        <a:xfrm>
          <a:off x="0" y="5705475"/>
          <a:ext cx="0" cy="266700"/>
        </a:xfrm>
        <a:prstGeom prst="rect">
          <a:avLst/>
        </a:prstGeom>
        <a:noFill/>
        <a:ln w="9525" cmpd="sng">
          <a:noFill/>
        </a:ln>
      </xdr:spPr>
    </xdr:pic>
    <xdr:clientData/>
  </xdr:twoCellAnchor>
  <xdr:twoCellAnchor>
    <xdr:from>
      <xdr:col>0</xdr:col>
      <xdr:colOff>0</xdr:colOff>
      <xdr:row>13</xdr:row>
      <xdr:rowOff>0</xdr:rowOff>
    </xdr:from>
    <xdr:to>
      <xdr:col>0</xdr:col>
      <xdr:colOff>0</xdr:colOff>
      <xdr:row>14</xdr:row>
      <xdr:rowOff>0</xdr:rowOff>
    </xdr:to>
    <xdr:pic>
      <xdr:nvPicPr>
        <xdr:cNvPr id="82" name="Picture 145"/>
        <xdr:cNvPicPr preferRelativeResize="1">
          <a:picLocks noChangeAspect="1"/>
        </xdr:cNvPicPr>
      </xdr:nvPicPr>
      <xdr:blipFill>
        <a:blip r:embed="rId61"/>
        <a:stretch>
          <a:fillRect/>
        </a:stretch>
      </xdr:blipFill>
      <xdr:spPr>
        <a:xfrm>
          <a:off x="0" y="5705475"/>
          <a:ext cx="0" cy="266700"/>
        </a:xfrm>
        <a:prstGeom prst="rect">
          <a:avLst/>
        </a:prstGeom>
        <a:noFill/>
        <a:ln w="9525" cmpd="sng">
          <a:noFill/>
        </a:ln>
      </xdr:spPr>
    </xdr:pic>
    <xdr:clientData/>
  </xdr:twoCellAnchor>
  <xdr:twoCellAnchor>
    <xdr:from>
      <xdr:col>0</xdr:col>
      <xdr:colOff>0</xdr:colOff>
      <xdr:row>13</xdr:row>
      <xdr:rowOff>0</xdr:rowOff>
    </xdr:from>
    <xdr:to>
      <xdr:col>0</xdr:col>
      <xdr:colOff>0</xdr:colOff>
      <xdr:row>14</xdr:row>
      <xdr:rowOff>0</xdr:rowOff>
    </xdr:to>
    <xdr:pic>
      <xdr:nvPicPr>
        <xdr:cNvPr id="83" name="Picture 146"/>
        <xdr:cNvPicPr preferRelativeResize="1">
          <a:picLocks noChangeAspect="1"/>
        </xdr:cNvPicPr>
      </xdr:nvPicPr>
      <xdr:blipFill>
        <a:blip r:embed="rId62"/>
        <a:stretch>
          <a:fillRect/>
        </a:stretch>
      </xdr:blipFill>
      <xdr:spPr>
        <a:xfrm>
          <a:off x="0" y="5705475"/>
          <a:ext cx="0" cy="266700"/>
        </a:xfrm>
        <a:prstGeom prst="rect">
          <a:avLst/>
        </a:prstGeom>
        <a:noFill/>
        <a:ln w="9525" cmpd="sng">
          <a:noFill/>
        </a:ln>
      </xdr:spPr>
    </xdr:pic>
    <xdr:clientData/>
  </xdr:twoCellAnchor>
  <xdr:twoCellAnchor>
    <xdr:from>
      <xdr:col>0</xdr:col>
      <xdr:colOff>0</xdr:colOff>
      <xdr:row>13</xdr:row>
      <xdr:rowOff>0</xdr:rowOff>
    </xdr:from>
    <xdr:to>
      <xdr:col>0</xdr:col>
      <xdr:colOff>0</xdr:colOff>
      <xdr:row>14</xdr:row>
      <xdr:rowOff>0</xdr:rowOff>
    </xdr:to>
    <xdr:pic>
      <xdr:nvPicPr>
        <xdr:cNvPr id="84" name="Picture 147"/>
        <xdr:cNvPicPr preferRelativeResize="1">
          <a:picLocks noChangeAspect="1"/>
        </xdr:cNvPicPr>
      </xdr:nvPicPr>
      <xdr:blipFill>
        <a:blip r:embed="rId42"/>
        <a:stretch>
          <a:fillRect/>
        </a:stretch>
      </xdr:blipFill>
      <xdr:spPr>
        <a:xfrm>
          <a:off x="0" y="5705475"/>
          <a:ext cx="0" cy="266700"/>
        </a:xfrm>
        <a:prstGeom prst="rect">
          <a:avLst/>
        </a:prstGeom>
        <a:noFill/>
        <a:ln w="9525" cmpd="sng">
          <a:noFill/>
        </a:ln>
      </xdr:spPr>
    </xdr:pic>
    <xdr:clientData/>
  </xdr:twoCellAnchor>
  <xdr:twoCellAnchor>
    <xdr:from>
      <xdr:col>0</xdr:col>
      <xdr:colOff>0</xdr:colOff>
      <xdr:row>13</xdr:row>
      <xdr:rowOff>0</xdr:rowOff>
    </xdr:from>
    <xdr:to>
      <xdr:col>0</xdr:col>
      <xdr:colOff>0</xdr:colOff>
      <xdr:row>14</xdr:row>
      <xdr:rowOff>0</xdr:rowOff>
    </xdr:to>
    <xdr:pic>
      <xdr:nvPicPr>
        <xdr:cNvPr id="85" name="Picture 148"/>
        <xdr:cNvPicPr preferRelativeResize="1">
          <a:picLocks noChangeAspect="1"/>
        </xdr:cNvPicPr>
      </xdr:nvPicPr>
      <xdr:blipFill>
        <a:blip r:embed="rId45"/>
        <a:stretch>
          <a:fillRect/>
        </a:stretch>
      </xdr:blipFill>
      <xdr:spPr>
        <a:xfrm>
          <a:off x="0" y="5705475"/>
          <a:ext cx="0" cy="266700"/>
        </a:xfrm>
        <a:prstGeom prst="rect">
          <a:avLst/>
        </a:prstGeom>
        <a:noFill/>
        <a:ln w="9525" cmpd="sng">
          <a:noFill/>
        </a:ln>
      </xdr:spPr>
    </xdr:pic>
    <xdr:clientData/>
  </xdr:twoCellAnchor>
  <xdr:twoCellAnchor>
    <xdr:from>
      <xdr:col>1</xdr:col>
      <xdr:colOff>0</xdr:colOff>
      <xdr:row>13</xdr:row>
      <xdr:rowOff>0</xdr:rowOff>
    </xdr:from>
    <xdr:to>
      <xdr:col>2</xdr:col>
      <xdr:colOff>9525</xdr:colOff>
      <xdr:row>14</xdr:row>
      <xdr:rowOff>0</xdr:rowOff>
    </xdr:to>
    <xdr:pic>
      <xdr:nvPicPr>
        <xdr:cNvPr id="86" name="Picture 149"/>
        <xdr:cNvPicPr preferRelativeResize="1">
          <a:picLocks noChangeAspect="1"/>
        </xdr:cNvPicPr>
      </xdr:nvPicPr>
      <xdr:blipFill>
        <a:blip r:embed="rId48"/>
        <a:stretch>
          <a:fillRect/>
        </a:stretch>
      </xdr:blipFill>
      <xdr:spPr>
        <a:xfrm>
          <a:off x="857250" y="5705475"/>
          <a:ext cx="723900" cy="266700"/>
        </a:xfrm>
        <a:prstGeom prst="rect">
          <a:avLst/>
        </a:prstGeom>
        <a:noFill/>
        <a:ln w="9525" cmpd="sng">
          <a:noFill/>
        </a:ln>
      </xdr:spPr>
    </xdr:pic>
    <xdr:clientData/>
  </xdr:twoCellAnchor>
  <xdr:twoCellAnchor>
    <xdr:from>
      <xdr:col>1</xdr:col>
      <xdr:colOff>0</xdr:colOff>
      <xdr:row>13</xdr:row>
      <xdr:rowOff>0</xdr:rowOff>
    </xdr:from>
    <xdr:to>
      <xdr:col>2</xdr:col>
      <xdr:colOff>9525</xdr:colOff>
      <xdr:row>14</xdr:row>
      <xdr:rowOff>0</xdr:rowOff>
    </xdr:to>
    <xdr:pic>
      <xdr:nvPicPr>
        <xdr:cNvPr id="87" name="Picture 150"/>
        <xdr:cNvPicPr preferRelativeResize="1">
          <a:picLocks noChangeAspect="1"/>
        </xdr:cNvPicPr>
      </xdr:nvPicPr>
      <xdr:blipFill>
        <a:blip r:embed="rId48"/>
        <a:stretch>
          <a:fillRect/>
        </a:stretch>
      </xdr:blipFill>
      <xdr:spPr>
        <a:xfrm>
          <a:off x="857250" y="5705475"/>
          <a:ext cx="723900" cy="266700"/>
        </a:xfrm>
        <a:prstGeom prst="rect">
          <a:avLst/>
        </a:prstGeom>
        <a:noFill/>
        <a:ln w="9525" cmpd="sng">
          <a:noFill/>
        </a:ln>
      </xdr:spPr>
    </xdr:pic>
    <xdr:clientData/>
  </xdr:twoCellAnchor>
  <xdr:twoCellAnchor>
    <xdr:from>
      <xdr:col>2</xdr:col>
      <xdr:colOff>0</xdr:colOff>
      <xdr:row>13</xdr:row>
      <xdr:rowOff>0</xdr:rowOff>
    </xdr:from>
    <xdr:to>
      <xdr:col>3</xdr:col>
      <xdr:colOff>9525</xdr:colOff>
      <xdr:row>14</xdr:row>
      <xdr:rowOff>0</xdr:rowOff>
    </xdr:to>
    <xdr:pic>
      <xdr:nvPicPr>
        <xdr:cNvPr id="88" name="Picture 151"/>
        <xdr:cNvPicPr preferRelativeResize="1">
          <a:picLocks noChangeAspect="1"/>
        </xdr:cNvPicPr>
      </xdr:nvPicPr>
      <xdr:blipFill>
        <a:blip r:embed="rId51"/>
        <a:stretch>
          <a:fillRect/>
        </a:stretch>
      </xdr:blipFill>
      <xdr:spPr>
        <a:xfrm>
          <a:off x="1571625" y="5705475"/>
          <a:ext cx="771525" cy="266700"/>
        </a:xfrm>
        <a:prstGeom prst="rect">
          <a:avLst/>
        </a:prstGeom>
        <a:noFill/>
        <a:ln w="9525" cmpd="sng">
          <a:noFill/>
        </a:ln>
      </xdr:spPr>
    </xdr:pic>
    <xdr:clientData/>
  </xdr:twoCellAnchor>
  <xdr:twoCellAnchor>
    <xdr:from>
      <xdr:col>4</xdr:col>
      <xdr:colOff>0</xdr:colOff>
      <xdr:row>13</xdr:row>
      <xdr:rowOff>0</xdr:rowOff>
    </xdr:from>
    <xdr:to>
      <xdr:col>5</xdr:col>
      <xdr:colOff>0</xdr:colOff>
      <xdr:row>14</xdr:row>
      <xdr:rowOff>0</xdr:rowOff>
    </xdr:to>
    <xdr:pic>
      <xdr:nvPicPr>
        <xdr:cNvPr id="89" name="Picture 152"/>
        <xdr:cNvPicPr preferRelativeResize="1">
          <a:picLocks noChangeAspect="1"/>
        </xdr:cNvPicPr>
      </xdr:nvPicPr>
      <xdr:blipFill>
        <a:blip r:embed="rId54"/>
        <a:stretch>
          <a:fillRect/>
        </a:stretch>
      </xdr:blipFill>
      <xdr:spPr>
        <a:xfrm>
          <a:off x="3076575" y="5705475"/>
          <a:ext cx="733425" cy="266700"/>
        </a:xfrm>
        <a:prstGeom prst="rect">
          <a:avLst/>
        </a:prstGeom>
        <a:noFill/>
        <a:ln w="9525" cmpd="sng">
          <a:noFill/>
        </a:ln>
      </xdr:spPr>
    </xdr:pic>
    <xdr:clientData/>
  </xdr:twoCellAnchor>
  <xdr:twoCellAnchor>
    <xdr:from>
      <xdr:col>5</xdr:col>
      <xdr:colOff>0</xdr:colOff>
      <xdr:row>13</xdr:row>
      <xdr:rowOff>0</xdr:rowOff>
    </xdr:from>
    <xdr:to>
      <xdr:col>6</xdr:col>
      <xdr:colOff>0</xdr:colOff>
      <xdr:row>14</xdr:row>
      <xdr:rowOff>0</xdr:rowOff>
    </xdr:to>
    <xdr:pic>
      <xdr:nvPicPr>
        <xdr:cNvPr id="90" name="Picture 153"/>
        <xdr:cNvPicPr preferRelativeResize="1">
          <a:picLocks noChangeAspect="1"/>
        </xdr:cNvPicPr>
      </xdr:nvPicPr>
      <xdr:blipFill>
        <a:blip r:embed="rId57"/>
        <a:stretch>
          <a:fillRect/>
        </a:stretch>
      </xdr:blipFill>
      <xdr:spPr>
        <a:xfrm>
          <a:off x="3810000" y="5705475"/>
          <a:ext cx="781050" cy="266700"/>
        </a:xfrm>
        <a:prstGeom prst="rect">
          <a:avLst/>
        </a:prstGeom>
        <a:noFill/>
        <a:ln w="9525" cmpd="sng">
          <a:noFill/>
        </a:ln>
      </xdr:spPr>
    </xdr:pic>
    <xdr:clientData/>
  </xdr:twoCellAnchor>
  <xdr:twoCellAnchor>
    <xdr:from>
      <xdr:col>0</xdr:col>
      <xdr:colOff>0</xdr:colOff>
      <xdr:row>15</xdr:row>
      <xdr:rowOff>0</xdr:rowOff>
    </xdr:from>
    <xdr:to>
      <xdr:col>0</xdr:col>
      <xdr:colOff>0</xdr:colOff>
      <xdr:row>15</xdr:row>
      <xdr:rowOff>0</xdr:rowOff>
    </xdr:to>
    <xdr:pic>
      <xdr:nvPicPr>
        <xdr:cNvPr id="91" name="Picture 154"/>
        <xdr:cNvPicPr preferRelativeResize="1">
          <a:picLocks noChangeAspect="1"/>
        </xdr:cNvPicPr>
      </xdr:nvPicPr>
      <xdr:blipFill>
        <a:blip r:link="rId99"/>
        <a:stretch>
          <a:fillRect/>
        </a:stretch>
      </xdr:blipFill>
      <xdr:spPr>
        <a:xfrm>
          <a:off x="0" y="6629400"/>
          <a:ext cx="0" cy="0"/>
        </a:xfrm>
        <a:prstGeom prst="rect">
          <a:avLst/>
        </a:prstGeom>
        <a:noFill/>
        <a:ln w="9525" cmpd="sng">
          <a:noFill/>
        </a:ln>
      </xdr:spPr>
    </xdr:pic>
    <xdr:clientData/>
  </xdr:twoCellAnchor>
  <xdr:twoCellAnchor>
    <xdr:from>
      <xdr:col>3</xdr:col>
      <xdr:colOff>0</xdr:colOff>
      <xdr:row>13</xdr:row>
      <xdr:rowOff>0</xdr:rowOff>
    </xdr:from>
    <xdr:to>
      <xdr:col>4</xdr:col>
      <xdr:colOff>0</xdr:colOff>
      <xdr:row>14</xdr:row>
      <xdr:rowOff>0</xdr:rowOff>
    </xdr:to>
    <xdr:pic>
      <xdr:nvPicPr>
        <xdr:cNvPr id="92" name="Picture 155"/>
        <xdr:cNvPicPr preferRelativeResize="1">
          <a:picLocks noChangeAspect="1"/>
        </xdr:cNvPicPr>
      </xdr:nvPicPr>
      <xdr:blipFill>
        <a:blip r:link="rId99"/>
        <a:stretch>
          <a:fillRect/>
        </a:stretch>
      </xdr:blipFill>
      <xdr:spPr>
        <a:xfrm>
          <a:off x="2333625" y="5705475"/>
          <a:ext cx="74295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93" name="Picture 156">
          <a:hlinkClick r:id="rId101"/>
        </xdr:cNvPr>
        <xdr:cNvPicPr preferRelativeResize="1">
          <a:picLocks noChangeAspect="1"/>
        </xdr:cNvPicPr>
      </xdr:nvPicPr>
      <xdr:blipFill>
        <a:blip r:embed="rId6"/>
        <a:stretch>
          <a:fillRect/>
        </a:stretch>
      </xdr:blipFill>
      <xdr:spPr>
        <a:xfrm>
          <a:off x="1571625" y="1152525"/>
          <a:ext cx="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94" name="Picture 157">
          <a:hlinkClick r:id="rId103"/>
        </xdr:cNvPr>
        <xdr:cNvPicPr preferRelativeResize="1">
          <a:picLocks noChangeAspect="1"/>
        </xdr:cNvPicPr>
      </xdr:nvPicPr>
      <xdr:blipFill>
        <a:blip r:embed="rId9"/>
        <a:stretch>
          <a:fillRect/>
        </a:stretch>
      </xdr:blipFill>
      <xdr:spPr>
        <a:xfrm>
          <a:off x="1571625" y="1152525"/>
          <a:ext cx="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95" name="Picture 158">
          <a:hlinkClick r:id="rId105"/>
        </xdr:cNvPr>
        <xdr:cNvPicPr preferRelativeResize="1">
          <a:picLocks noChangeAspect="1"/>
        </xdr:cNvPicPr>
      </xdr:nvPicPr>
      <xdr:blipFill>
        <a:blip r:embed="rId12"/>
        <a:stretch>
          <a:fillRect/>
        </a:stretch>
      </xdr:blipFill>
      <xdr:spPr>
        <a:xfrm>
          <a:off x="1571625" y="1152525"/>
          <a:ext cx="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96" name="Picture 159">
          <a:hlinkClick r:id="rId107"/>
        </xdr:cNvPr>
        <xdr:cNvPicPr preferRelativeResize="1">
          <a:picLocks noChangeAspect="1"/>
        </xdr:cNvPicPr>
      </xdr:nvPicPr>
      <xdr:blipFill>
        <a:blip r:embed="rId15"/>
        <a:stretch>
          <a:fillRect/>
        </a:stretch>
      </xdr:blipFill>
      <xdr:spPr>
        <a:xfrm>
          <a:off x="1571625" y="1152525"/>
          <a:ext cx="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97" name="Picture 160">
          <a:hlinkClick r:id="rId109"/>
        </xdr:cNvPr>
        <xdr:cNvPicPr preferRelativeResize="1">
          <a:picLocks noChangeAspect="1"/>
        </xdr:cNvPicPr>
      </xdr:nvPicPr>
      <xdr:blipFill>
        <a:blip r:embed="rId18"/>
        <a:stretch>
          <a:fillRect/>
        </a:stretch>
      </xdr:blipFill>
      <xdr:spPr>
        <a:xfrm>
          <a:off x="1571625" y="1152525"/>
          <a:ext cx="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98" name="Picture 161">
          <a:hlinkClick r:id="rId111"/>
        </xdr:cNvPr>
        <xdr:cNvPicPr preferRelativeResize="1">
          <a:picLocks noChangeAspect="1"/>
        </xdr:cNvPicPr>
      </xdr:nvPicPr>
      <xdr:blipFill>
        <a:blip r:embed="rId21"/>
        <a:stretch>
          <a:fillRect/>
        </a:stretch>
      </xdr:blipFill>
      <xdr:spPr>
        <a:xfrm>
          <a:off x="1571625" y="1152525"/>
          <a:ext cx="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99" name="Picture 162">
          <a:hlinkClick r:id="rId113"/>
        </xdr:cNvPr>
        <xdr:cNvPicPr preferRelativeResize="1">
          <a:picLocks noChangeAspect="1"/>
        </xdr:cNvPicPr>
      </xdr:nvPicPr>
      <xdr:blipFill>
        <a:blip r:embed="rId24"/>
        <a:stretch>
          <a:fillRect/>
        </a:stretch>
      </xdr:blipFill>
      <xdr:spPr>
        <a:xfrm>
          <a:off x="1571625" y="1152525"/>
          <a:ext cx="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100" name="Picture 163">
          <a:hlinkClick r:id="rId115"/>
        </xdr:cNvPr>
        <xdr:cNvPicPr preferRelativeResize="1">
          <a:picLocks noChangeAspect="1"/>
        </xdr:cNvPicPr>
      </xdr:nvPicPr>
      <xdr:blipFill>
        <a:blip r:embed="rId27"/>
        <a:stretch>
          <a:fillRect/>
        </a:stretch>
      </xdr:blipFill>
      <xdr:spPr>
        <a:xfrm>
          <a:off x="1571625" y="1152525"/>
          <a:ext cx="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101" name="Picture 164">
          <a:hlinkClick r:id="rId117"/>
        </xdr:cNvPr>
        <xdr:cNvPicPr preferRelativeResize="1">
          <a:picLocks noChangeAspect="1"/>
        </xdr:cNvPicPr>
      </xdr:nvPicPr>
      <xdr:blipFill>
        <a:blip r:embed="rId30"/>
        <a:stretch>
          <a:fillRect/>
        </a:stretch>
      </xdr:blipFill>
      <xdr:spPr>
        <a:xfrm>
          <a:off x="1571625" y="1152525"/>
          <a:ext cx="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102" name="Picture 165">
          <a:hlinkClick r:id="rId119"/>
        </xdr:cNvPr>
        <xdr:cNvPicPr preferRelativeResize="1">
          <a:picLocks noChangeAspect="1"/>
        </xdr:cNvPicPr>
      </xdr:nvPicPr>
      <xdr:blipFill>
        <a:blip r:embed="rId33"/>
        <a:stretch>
          <a:fillRect/>
        </a:stretch>
      </xdr:blipFill>
      <xdr:spPr>
        <a:xfrm>
          <a:off x="1571625" y="1152525"/>
          <a:ext cx="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103" name="Picture 166">
          <a:hlinkClick r:id="rId121"/>
        </xdr:cNvPr>
        <xdr:cNvPicPr preferRelativeResize="1">
          <a:picLocks noChangeAspect="1"/>
        </xdr:cNvPicPr>
      </xdr:nvPicPr>
      <xdr:blipFill>
        <a:blip r:embed="rId36"/>
        <a:stretch>
          <a:fillRect/>
        </a:stretch>
      </xdr:blipFill>
      <xdr:spPr>
        <a:xfrm>
          <a:off x="1571625" y="1152525"/>
          <a:ext cx="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104" name="Picture 167">
          <a:hlinkClick r:id="rId123"/>
        </xdr:cNvPr>
        <xdr:cNvPicPr preferRelativeResize="1">
          <a:picLocks noChangeAspect="1"/>
        </xdr:cNvPicPr>
      </xdr:nvPicPr>
      <xdr:blipFill>
        <a:blip r:embed="rId39"/>
        <a:stretch>
          <a:fillRect/>
        </a:stretch>
      </xdr:blipFill>
      <xdr:spPr>
        <a:xfrm>
          <a:off x="1571625" y="1152525"/>
          <a:ext cx="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105" name="Picture 168">
          <a:hlinkClick r:id="rId125"/>
        </xdr:cNvPr>
        <xdr:cNvPicPr preferRelativeResize="1">
          <a:picLocks noChangeAspect="1"/>
        </xdr:cNvPicPr>
      </xdr:nvPicPr>
      <xdr:blipFill>
        <a:blip r:embed="rId42"/>
        <a:stretch>
          <a:fillRect/>
        </a:stretch>
      </xdr:blipFill>
      <xdr:spPr>
        <a:xfrm>
          <a:off x="1571625" y="1152525"/>
          <a:ext cx="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106" name="Picture 169">
          <a:hlinkClick r:id="rId127"/>
        </xdr:cNvPr>
        <xdr:cNvPicPr preferRelativeResize="1">
          <a:picLocks noChangeAspect="1"/>
        </xdr:cNvPicPr>
      </xdr:nvPicPr>
      <xdr:blipFill>
        <a:blip r:embed="rId45"/>
        <a:stretch>
          <a:fillRect/>
        </a:stretch>
      </xdr:blipFill>
      <xdr:spPr>
        <a:xfrm>
          <a:off x="1571625" y="1152525"/>
          <a:ext cx="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107" name="Picture 170">
          <a:hlinkClick r:id="rId129"/>
        </xdr:cNvPr>
        <xdr:cNvPicPr preferRelativeResize="1">
          <a:picLocks noChangeAspect="1"/>
        </xdr:cNvPicPr>
      </xdr:nvPicPr>
      <xdr:blipFill>
        <a:blip r:embed="rId48"/>
        <a:stretch>
          <a:fillRect/>
        </a:stretch>
      </xdr:blipFill>
      <xdr:spPr>
        <a:xfrm>
          <a:off x="1571625" y="1152525"/>
          <a:ext cx="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108" name="Picture 171">
          <a:hlinkClick r:id="rId131"/>
        </xdr:cNvPr>
        <xdr:cNvPicPr preferRelativeResize="1">
          <a:picLocks noChangeAspect="1"/>
        </xdr:cNvPicPr>
      </xdr:nvPicPr>
      <xdr:blipFill>
        <a:blip r:embed="rId51"/>
        <a:stretch>
          <a:fillRect/>
        </a:stretch>
      </xdr:blipFill>
      <xdr:spPr>
        <a:xfrm>
          <a:off x="1571625" y="1152525"/>
          <a:ext cx="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109" name="Picture 172">
          <a:hlinkClick r:id="rId133"/>
        </xdr:cNvPr>
        <xdr:cNvPicPr preferRelativeResize="1">
          <a:picLocks noChangeAspect="1"/>
        </xdr:cNvPicPr>
      </xdr:nvPicPr>
      <xdr:blipFill>
        <a:blip r:embed="rId54"/>
        <a:stretch>
          <a:fillRect/>
        </a:stretch>
      </xdr:blipFill>
      <xdr:spPr>
        <a:xfrm>
          <a:off x="1571625" y="1152525"/>
          <a:ext cx="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110" name="Picture 173">
          <a:hlinkClick r:id="rId135"/>
        </xdr:cNvPr>
        <xdr:cNvPicPr preferRelativeResize="1">
          <a:picLocks noChangeAspect="1"/>
        </xdr:cNvPicPr>
      </xdr:nvPicPr>
      <xdr:blipFill>
        <a:blip r:embed="rId57"/>
        <a:stretch>
          <a:fillRect/>
        </a:stretch>
      </xdr:blipFill>
      <xdr:spPr>
        <a:xfrm>
          <a:off x="1571625" y="1152525"/>
          <a:ext cx="0" cy="266700"/>
        </a:xfrm>
        <a:prstGeom prst="rect">
          <a:avLst/>
        </a:prstGeom>
        <a:noFill/>
        <a:ln w="9525" cmpd="sng">
          <a:noFill/>
        </a:ln>
      </xdr:spPr>
    </xdr:pic>
    <xdr:clientData/>
  </xdr:twoCellAnchor>
  <xdr:twoCellAnchor>
    <xdr:from>
      <xdr:col>2</xdr:col>
      <xdr:colOff>0</xdr:colOff>
      <xdr:row>3</xdr:row>
      <xdr:rowOff>0</xdr:rowOff>
    </xdr:from>
    <xdr:to>
      <xdr:col>2</xdr:col>
      <xdr:colOff>0</xdr:colOff>
      <xdr:row>3</xdr:row>
      <xdr:rowOff>266700</xdr:rowOff>
    </xdr:to>
    <xdr:pic>
      <xdr:nvPicPr>
        <xdr:cNvPr id="111" name="Picture 174"/>
        <xdr:cNvPicPr preferRelativeResize="1">
          <a:picLocks noChangeAspect="1"/>
        </xdr:cNvPicPr>
      </xdr:nvPicPr>
      <xdr:blipFill>
        <a:blip r:link="rId63"/>
        <a:stretch>
          <a:fillRect/>
        </a:stretch>
      </xdr:blipFill>
      <xdr:spPr>
        <a:xfrm>
          <a:off x="1571625" y="1152525"/>
          <a:ext cx="0" cy="266700"/>
        </a:xfrm>
        <a:prstGeom prst="rect">
          <a:avLst/>
        </a:prstGeom>
        <a:noFill/>
        <a:ln w="9525" cmpd="sng">
          <a:noFill/>
        </a:ln>
      </xdr:spPr>
    </xdr:pic>
    <xdr:clientData/>
  </xdr:twoCellAnchor>
  <xdr:twoCellAnchor>
    <xdr:from>
      <xdr:col>0</xdr:col>
      <xdr:colOff>0</xdr:colOff>
      <xdr:row>3</xdr:row>
      <xdr:rowOff>0</xdr:rowOff>
    </xdr:from>
    <xdr:to>
      <xdr:col>1</xdr:col>
      <xdr:colOff>0</xdr:colOff>
      <xdr:row>4</xdr:row>
      <xdr:rowOff>0</xdr:rowOff>
    </xdr:to>
    <xdr:pic>
      <xdr:nvPicPr>
        <xdr:cNvPr id="112" name="Picture 175"/>
        <xdr:cNvPicPr preferRelativeResize="1">
          <a:picLocks noChangeAspect="1"/>
        </xdr:cNvPicPr>
      </xdr:nvPicPr>
      <xdr:blipFill>
        <a:blip r:embed="rId71"/>
        <a:stretch>
          <a:fillRect/>
        </a:stretch>
      </xdr:blipFill>
      <xdr:spPr>
        <a:xfrm>
          <a:off x="0" y="1152525"/>
          <a:ext cx="857250" cy="266700"/>
        </a:xfrm>
        <a:prstGeom prst="rect">
          <a:avLst/>
        </a:prstGeom>
        <a:noFill/>
        <a:ln w="9525" cmpd="sng">
          <a:noFill/>
        </a:ln>
      </xdr:spPr>
    </xdr:pic>
    <xdr:clientData/>
  </xdr:twoCellAnchor>
  <xdr:twoCellAnchor>
    <xdr:from>
      <xdr:col>1</xdr:col>
      <xdr:colOff>0</xdr:colOff>
      <xdr:row>3</xdr:row>
      <xdr:rowOff>0</xdr:rowOff>
    </xdr:from>
    <xdr:to>
      <xdr:col>2</xdr:col>
      <xdr:colOff>9525</xdr:colOff>
      <xdr:row>3</xdr:row>
      <xdr:rowOff>266700</xdr:rowOff>
    </xdr:to>
    <xdr:pic>
      <xdr:nvPicPr>
        <xdr:cNvPr id="113" name="Picture 176"/>
        <xdr:cNvPicPr preferRelativeResize="1">
          <a:picLocks noChangeAspect="1"/>
        </xdr:cNvPicPr>
      </xdr:nvPicPr>
      <xdr:blipFill>
        <a:blip r:embed="rId72"/>
        <a:stretch>
          <a:fillRect/>
        </a:stretch>
      </xdr:blipFill>
      <xdr:spPr>
        <a:xfrm>
          <a:off x="857250" y="1152525"/>
          <a:ext cx="723900" cy="266700"/>
        </a:xfrm>
        <a:prstGeom prst="rect">
          <a:avLst/>
        </a:prstGeom>
        <a:noFill/>
        <a:ln w="9525" cmpd="sng">
          <a:noFill/>
        </a:ln>
      </xdr:spPr>
    </xdr:pic>
    <xdr:clientData/>
  </xdr:twoCellAnchor>
  <xdr:twoCellAnchor>
    <xdr:from>
      <xdr:col>2</xdr:col>
      <xdr:colOff>0</xdr:colOff>
      <xdr:row>3</xdr:row>
      <xdr:rowOff>0</xdr:rowOff>
    </xdr:from>
    <xdr:to>
      <xdr:col>3</xdr:col>
      <xdr:colOff>0</xdr:colOff>
      <xdr:row>4</xdr:row>
      <xdr:rowOff>0</xdr:rowOff>
    </xdr:to>
    <xdr:pic>
      <xdr:nvPicPr>
        <xdr:cNvPr id="114" name="Picture 177"/>
        <xdr:cNvPicPr preferRelativeResize="1">
          <a:picLocks noChangeAspect="1"/>
        </xdr:cNvPicPr>
      </xdr:nvPicPr>
      <xdr:blipFill>
        <a:blip r:embed="rId73"/>
        <a:stretch>
          <a:fillRect/>
        </a:stretch>
      </xdr:blipFill>
      <xdr:spPr>
        <a:xfrm>
          <a:off x="1571625" y="1152525"/>
          <a:ext cx="762000" cy="266700"/>
        </a:xfrm>
        <a:prstGeom prst="rect">
          <a:avLst/>
        </a:prstGeom>
        <a:noFill/>
        <a:ln w="9525" cmpd="sng">
          <a:noFill/>
        </a:ln>
      </xdr:spPr>
    </xdr:pic>
    <xdr:clientData/>
  </xdr:twoCellAnchor>
  <xdr:twoCellAnchor>
    <xdr:from>
      <xdr:col>3</xdr:col>
      <xdr:colOff>0</xdr:colOff>
      <xdr:row>3</xdr:row>
      <xdr:rowOff>0</xdr:rowOff>
    </xdr:from>
    <xdr:to>
      <xdr:col>4</xdr:col>
      <xdr:colOff>9525</xdr:colOff>
      <xdr:row>4</xdr:row>
      <xdr:rowOff>0</xdr:rowOff>
    </xdr:to>
    <xdr:pic>
      <xdr:nvPicPr>
        <xdr:cNvPr id="115" name="Picture 211"/>
        <xdr:cNvPicPr preferRelativeResize="1">
          <a:picLocks noChangeAspect="1"/>
        </xdr:cNvPicPr>
      </xdr:nvPicPr>
      <xdr:blipFill>
        <a:blip r:embed="rId75"/>
        <a:stretch>
          <a:fillRect/>
        </a:stretch>
      </xdr:blipFill>
      <xdr:spPr>
        <a:xfrm>
          <a:off x="2333625" y="1152525"/>
          <a:ext cx="752475" cy="266700"/>
        </a:xfrm>
        <a:prstGeom prst="rect">
          <a:avLst/>
        </a:prstGeom>
        <a:noFill/>
        <a:ln w="9525" cmpd="sng">
          <a:noFill/>
        </a:ln>
      </xdr:spPr>
    </xdr:pic>
    <xdr:clientData/>
  </xdr:twoCellAnchor>
  <xdr:twoCellAnchor>
    <xdr:from>
      <xdr:col>5</xdr:col>
      <xdr:colOff>0</xdr:colOff>
      <xdr:row>3</xdr:row>
      <xdr:rowOff>0</xdr:rowOff>
    </xdr:from>
    <xdr:to>
      <xdr:col>6</xdr:col>
      <xdr:colOff>19050</xdr:colOff>
      <xdr:row>4</xdr:row>
      <xdr:rowOff>0</xdr:rowOff>
    </xdr:to>
    <xdr:pic>
      <xdr:nvPicPr>
        <xdr:cNvPr id="116" name="Picture 212"/>
        <xdr:cNvPicPr preferRelativeResize="1">
          <a:picLocks noChangeAspect="1"/>
        </xdr:cNvPicPr>
      </xdr:nvPicPr>
      <xdr:blipFill>
        <a:blip r:link="rId76"/>
        <a:stretch>
          <a:fillRect/>
        </a:stretch>
      </xdr:blipFill>
      <xdr:spPr>
        <a:xfrm>
          <a:off x="3810000" y="1152525"/>
          <a:ext cx="800100" cy="266700"/>
        </a:xfrm>
        <a:prstGeom prst="rect">
          <a:avLst/>
        </a:prstGeom>
        <a:noFill/>
        <a:ln w="9525" cmpd="sng">
          <a:noFill/>
        </a:ln>
      </xdr:spPr>
    </xdr:pic>
    <xdr:clientData/>
  </xdr:twoCellAnchor>
  <xdr:twoCellAnchor>
    <xdr:from>
      <xdr:col>6</xdr:col>
      <xdr:colOff>9525</xdr:colOff>
      <xdr:row>3</xdr:row>
      <xdr:rowOff>0</xdr:rowOff>
    </xdr:from>
    <xdr:to>
      <xdr:col>7</xdr:col>
      <xdr:colOff>0</xdr:colOff>
      <xdr:row>4</xdr:row>
      <xdr:rowOff>0</xdr:rowOff>
    </xdr:to>
    <xdr:pic>
      <xdr:nvPicPr>
        <xdr:cNvPr id="117" name="Picture 213"/>
        <xdr:cNvPicPr preferRelativeResize="1">
          <a:picLocks noChangeAspect="1"/>
        </xdr:cNvPicPr>
      </xdr:nvPicPr>
      <xdr:blipFill>
        <a:blip r:embed="rId77"/>
        <a:stretch>
          <a:fillRect/>
        </a:stretch>
      </xdr:blipFill>
      <xdr:spPr>
        <a:xfrm>
          <a:off x="4600575" y="1152525"/>
          <a:ext cx="771525" cy="266700"/>
        </a:xfrm>
        <a:prstGeom prst="rect">
          <a:avLst/>
        </a:prstGeom>
        <a:noFill/>
        <a:ln w="9525" cmpd="sng">
          <a:noFill/>
        </a:ln>
      </xdr:spPr>
    </xdr:pic>
    <xdr:clientData/>
  </xdr:twoCellAnchor>
  <xdr:twoCellAnchor>
    <xdr:from>
      <xdr:col>7</xdr:col>
      <xdr:colOff>0</xdr:colOff>
      <xdr:row>3</xdr:row>
      <xdr:rowOff>0</xdr:rowOff>
    </xdr:from>
    <xdr:to>
      <xdr:col>8</xdr:col>
      <xdr:colOff>0</xdr:colOff>
      <xdr:row>4</xdr:row>
      <xdr:rowOff>0</xdr:rowOff>
    </xdr:to>
    <xdr:pic>
      <xdr:nvPicPr>
        <xdr:cNvPr id="118" name="Picture 214"/>
        <xdr:cNvPicPr preferRelativeResize="1">
          <a:picLocks noChangeAspect="1"/>
        </xdr:cNvPicPr>
      </xdr:nvPicPr>
      <xdr:blipFill>
        <a:blip r:embed="rId78"/>
        <a:stretch>
          <a:fillRect/>
        </a:stretch>
      </xdr:blipFill>
      <xdr:spPr>
        <a:xfrm>
          <a:off x="5372100" y="1152525"/>
          <a:ext cx="685800" cy="266700"/>
        </a:xfrm>
        <a:prstGeom prst="rect">
          <a:avLst/>
        </a:prstGeom>
        <a:noFill/>
        <a:ln w="9525" cmpd="sng">
          <a:noFill/>
        </a:ln>
      </xdr:spPr>
    </xdr:pic>
    <xdr:clientData/>
  </xdr:twoCellAnchor>
  <xdr:twoCellAnchor>
    <xdr:from>
      <xdr:col>8</xdr:col>
      <xdr:colOff>0</xdr:colOff>
      <xdr:row>3</xdr:row>
      <xdr:rowOff>0</xdr:rowOff>
    </xdr:from>
    <xdr:to>
      <xdr:col>9</xdr:col>
      <xdr:colOff>0</xdr:colOff>
      <xdr:row>4</xdr:row>
      <xdr:rowOff>0</xdr:rowOff>
    </xdr:to>
    <xdr:pic>
      <xdr:nvPicPr>
        <xdr:cNvPr id="119" name="Picture 215"/>
        <xdr:cNvPicPr preferRelativeResize="1">
          <a:picLocks noChangeAspect="1"/>
        </xdr:cNvPicPr>
      </xdr:nvPicPr>
      <xdr:blipFill>
        <a:blip r:embed="rId79"/>
        <a:stretch>
          <a:fillRect/>
        </a:stretch>
      </xdr:blipFill>
      <xdr:spPr>
        <a:xfrm>
          <a:off x="6057900" y="1152525"/>
          <a:ext cx="809625" cy="266700"/>
        </a:xfrm>
        <a:prstGeom prst="rect">
          <a:avLst/>
        </a:prstGeom>
        <a:noFill/>
        <a:ln w="9525" cmpd="sng">
          <a:noFill/>
        </a:ln>
      </xdr:spPr>
    </xdr:pic>
    <xdr:clientData/>
  </xdr:twoCellAnchor>
  <xdr:twoCellAnchor>
    <xdr:from>
      <xdr:col>6</xdr:col>
      <xdr:colOff>0</xdr:colOff>
      <xdr:row>5</xdr:row>
      <xdr:rowOff>0</xdr:rowOff>
    </xdr:from>
    <xdr:to>
      <xdr:col>7</xdr:col>
      <xdr:colOff>0</xdr:colOff>
      <xdr:row>6</xdr:row>
      <xdr:rowOff>0</xdr:rowOff>
    </xdr:to>
    <xdr:pic>
      <xdr:nvPicPr>
        <xdr:cNvPr id="120" name="Picture 216"/>
        <xdr:cNvPicPr preferRelativeResize="1">
          <a:picLocks noChangeAspect="1"/>
        </xdr:cNvPicPr>
      </xdr:nvPicPr>
      <xdr:blipFill>
        <a:blip r:embed="rId86"/>
        <a:stretch>
          <a:fillRect/>
        </a:stretch>
      </xdr:blipFill>
      <xdr:spPr>
        <a:xfrm>
          <a:off x="4591050" y="2038350"/>
          <a:ext cx="781050" cy="266700"/>
        </a:xfrm>
        <a:prstGeom prst="rect">
          <a:avLst/>
        </a:prstGeom>
        <a:noFill/>
        <a:ln w="9525" cmpd="sng">
          <a:noFill/>
        </a:ln>
      </xdr:spPr>
    </xdr:pic>
    <xdr:clientData/>
  </xdr:twoCellAnchor>
  <xdr:twoCellAnchor>
    <xdr:from>
      <xdr:col>8</xdr:col>
      <xdr:colOff>0</xdr:colOff>
      <xdr:row>5</xdr:row>
      <xdr:rowOff>0</xdr:rowOff>
    </xdr:from>
    <xdr:to>
      <xdr:col>9</xdr:col>
      <xdr:colOff>0</xdr:colOff>
      <xdr:row>6</xdr:row>
      <xdr:rowOff>0</xdr:rowOff>
    </xdr:to>
    <xdr:pic>
      <xdr:nvPicPr>
        <xdr:cNvPr id="121" name="Picture 217"/>
        <xdr:cNvPicPr preferRelativeResize="1">
          <a:picLocks noChangeAspect="1"/>
        </xdr:cNvPicPr>
      </xdr:nvPicPr>
      <xdr:blipFill>
        <a:blip r:embed="rId87"/>
        <a:stretch>
          <a:fillRect/>
        </a:stretch>
      </xdr:blipFill>
      <xdr:spPr>
        <a:xfrm>
          <a:off x="6057900" y="2038350"/>
          <a:ext cx="809625" cy="266700"/>
        </a:xfrm>
        <a:prstGeom prst="rect">
          <a:avLst/>
        </a:prstGeom>
        <a:noFill/>
        <a:ln w="9525" cmpd="sng">
          <a:noFill/>
        </a:ln>
      </xdr:spPr>
    </xdr:pic>
    <xdr:clientData/>
  </xdr:twoCellAnchor>
  <xdr:twoCellAnchor>
    <xdr:from>
      <xdr:col>9</xdr:col>
      <xdr:colOff>0</xdr:colOff>
      <xdr:row>5</xdr:row>
      <xdr:rowOff>0</xdr:rowOff>
    </xdr:from>
    <xdr:to>
      <xdr:col>9</xdr:col>
      <xdr:colOff>0</xdr:colOff>
      <xdr:row>6</xdr:row>
      <xdr:rowOff>0</xdr:rowOff>
    </xdr:to>
    <xdr:pic>
      <xdr:nvPicPr>
        <xdr:cNvPr id="122" name="Picture 218"/>
        <xdr:cNvPicPr preferRelativeResize="1">
          <a:picLocks noChangeAspect="1"/>
        </xdr:cNvPicPr>
      </xdr:nvPicPr>
      <xdr:blipFill>
        <a:blip r:link="rId88"/>
        <a:stretch>
          <a:fillRect/>
        </a:stretch>
      </xdr:blipFill>
      <xdr:spPr>
        <a:xfrm>
          <a:off x="6867525" y="2038350"/>
          <a:ext cx="0" cy="266700"/>
        </a:xfrm>
        <a:prstGeom prst="rect">
          <a:avLst/>
        </a:prstGeom>
        <a:noFill/>
        <a:ln w="9525" cmpd="sng">
          <a:noFill/>
        </a:ln>
      </xdr:spPr>
    </xdr:pic>
    <xdr:clientData/>
  </xdr:twoCellAnchor>
  <xdr:twoCellAnchor>
    <xdr:from>
      <xdr:col>1</xdr:col>
      <xdr:colOff>0</xdr:colOff>
      <xdr:row>11</xdr:row>
      <xdr:rowOff>0</xdr:rowOff>
    </xdr:from>
    <xdr:to>
      <xdr:col>2</xdr:col>
      <xdr:colOff>0</xdr:colOff>
      <xdr:row>12</xdr:row>
      <xdr:rowOff>0</xdr:rowOff>
    </xdr:to>
    <xdr:pic>
      <xdr:nvPicPr>
        <xdr:cNvPr id="123" name="Picture 219"/>
        <xdr:cNvPicPr preferRelativeResize="1">
          <a:picLocks noChangeAspect="1"/>
        </xdr:cNvPicPr>
      </xdr:nvPicPr>
      <xdr:blipFill>
        <a:blip r:embed="rId30"/>
        <a:stretch>
          <a:fillRect/>
        </a:stretch>
      </xdr:blipFill>
      <xdr:spPr>
        <a:xfrm>
          <a:off x="857250" y="4781550"/>
          <a:ext cx="714375" cy="266700"/>
        </a:xfrm>
        <a:prstGeom prst="rect">
          <a:avLst/>
        </a:prstGeom>
        <a:noFill/>
        <a:ln w="9525" cmpd="sng">
          <a:noFill/>
        </a:ln>
      </xdr:spPr>
    </xdr:pic>
    <xdr:clientData/>
  </xdr:twoCellAnchor>
  <xdr:twoCellAnchor>
    <xdr:from>
      <xdr:col>2</xdr:col>
      <xdr:colOff>0</xdr:colOff>
      <xdr:row>11</xdr:row>
      <xdr:rowOff>0</xdr:rowOff>
    </xdr:from>
    <xdr:to>
      <xdr:col>3</xdr:col>
      <xdr:colOff>0</xdr:colOff>
      <xdr:row>12</xdr:row>
      <xdr:rowOff>0</xdr:rowOff>
    </xdr:to>
    <xdr:pic>
      <xdr:nvPicPr>
        <xdr:cNvPr id="124" name="Picture 220"/>
        <xdr:cNvPicPr preferRelativeResize="1">
          <a:picLocks noChangeAspect="1"/>
        </xdr:cNvPicPr>
      </xdr:nvPicPr>
      <xdr:blipFill>
        <a:blip r:embed="rId33"/>
        <a:stretch>
          <a:fillRect/>
        </a:stretch>
      </xdr:blipFill>
      <xdr:spPr>
        <a:xfrm>
          <a:off x="1571625" y="4781550"/>
          <a:ext cx="762000" cy="266700"/>
        </a:xfrm>
        <a:prstGeom prst="rect">
          <a:avLst/>
        </a:prstGeom>
        <a:noFill/>
        <a:ln w="9525" cmpd="sng">
          <a:noFill/>
        </a:ln>
      </xdr:spPr>
    </xdr:pic>
    <xdr:clientData/>
  </xdr:twoCellAnchor>
  <xdr:twoCellAnchor>
    <xdr:from>
      <xdr:col>3</xdr:col>
      <xdr:colOff>0</xdr:colOff>
      <xdr:row>11</xdr:row>
      <xdr:rowOff>0</xdr:rowOff>
    </xdr:from>
    <xdr:to>
      <xdr:col>4</xdr:col>
      <xdr:colOff>0</xdr:colOff>
      <xdr:row>12</xdr:row>
      <xdr:rowOff>0</xdr:rowOff>
    </xdr:to>
    <xdr:pic>
      <xdr:nvPicPr>
        <xdr:cNvPr id="125" name="Picture 221"/>
        <xdr:cNvPicPr preferRelativeResize="1">
          <a:picLocks noChangeAspect="1"/>
        </xdr:cNvPicPr>
      </xdr:nvPicPr>
      <xdr:blipFill>
        <a:blip r:embed="rId36"/>
        <a:stretch>
          <a:fillRect/>
        </a:stretch>
      </xdr:blipFill>
      <xdr:spPr>
        <a:xfrm>
          <a:off x="2333625" y="4781550"/>
          <a:ext cx="742950" cy="266700"/>
        </a:xfrm>
        <a:prstGeom prst="rect">
          <a:avLst/>
        </a:prstGeom>
        <a:noFill/>
        <a:ln w="9525" cmpd="sng">
          <a:noFill/>
        </a:ln>
      </xdr:spPr>
    </xdr:pic>
    <xdr:clientData/>
  </xdr:twoCellAnchor>
  <xdr:twoCellAnchor>
    <xdr:from>
      <xdr:col>5</xdr:col>
      <xdr:colOff>0</xdr:colOff>
      <xdr:row>11</xdr:row>
      <xdr:rowOff>0</xdr:rowOff>
    </xdr:from>
    <xdr:to>
      <xdr:col>6</xdr:col>
      <xdr:colOff>9525</xdr:colOff>
      <xdr:row>12</xdr:row>
      <xdr:rowOff>0</xdr:rowOff>
    </xdr:to>
    <xdr:pic>
      <xdr:nvPicPr>
        <xdr:cNvPr id="126" name="Picture 222"/>
        <xdr:cNvPicPr preferRelativeResize="1">
          <a:picLocks noChangeAspect="1"/>
        </xdr:cNvPicPr>
      </xdr:nvPicPr>
      <xdr:blipFill>
        <a:blip r:embed="rId62"/>
        <a:stretch>
          <a:fillRect/>
        </a:stretch>
      </xdr:blipFill>
      <xdr:spPr>
        <a:xfrm>
          <a:off x="3810000" y="4781550"/>
          <a:ext cx="790575" cy="266700"/>
        </a:xfrm>
        <a:prstGeom prst="rect">
          <a:avLst/>
        </a:prstGeom>
        <a:noFill/>
        <a:ln w="9525" cmpd="sng">
          <a:noFill/>
        </a:ln>
      </xdr:spPr>
    </xdr:pic>
    <xdr:clientData/>
  </xdr:twoCellAnchor>
  <xdr:twoCellAnchor>
    <xdr:from>
      <xdr:col>6</xdr:col>
      <xdr:colOff>0</xdr:colOff>
      <xdr:row>11</xdr:row>
      <xdr:rowOff>0</xdr:rowOff>
    </xdr:from>
    <xdr:to>
      <xdr:col>7</xdr:col>
      <xdr:colOff>0</xdr:colOff>
      <xdr:row>12</xdr:row>
      <xdr:rowOff>0</xdr:rowOff>
    </xdr:to>
    <xdr:pic>
      <xdr:nvPicPr>
        <xdr:cNvPr id="127" name="Picture 223"/>
        <xdr:cNvPicPr preferRelativeResize="1">
          <a:picLocks noChangeAspect="1"/>
        </xdr:cNvPicPr>
      </xdr:nvPicPr>
      <xdr:blipFill>
        <a:blip r:embed="rId39"/>
        <a:stretch>
          <a:fillRect/>
        </a:stretch>
      </xdr:blipFill>
      <xdr:spPr>
        <a:xfrm>
          <a:off x="4591050" y="4781550"/>
          <a:ext cx="781050" cy="266700"/>
        </a:xfrm>
        <a:prstGeom prst="rect">
          <a:avLst/>
        </a:prstGeom>
        <a:noFill/>
        <a:ln w="9525" cmpd="sng">
          <a:noFill/>
        </a:ln>
      </xdr:spPr>
    </xdr:pic>
    <xdr:clientData/>
  </xdr:twoCellAnchor>
  <xdr:twoCellAnchor>
    <xdr:from>
      <xdr:col>4</xdr:col>
      <xdr:colOff>0</xdr:colOff>
      <xdr:row>11</xdr:row>
      <xdr:rowOff>0</xdr:rowOff>
    </xdr:from>
    <xdr:to>
      <xdr:col>5</xdr:col>
      <xdr:colOff>19050</xdr:colOff>
      <xdr:row>12</xdr:row>
      <xdr:rowOff>0</xdr:rowOff>
    </xdr:to>
    <xdr:pic>
      <xdr:nvPicPr>
        <xdr:cNvPr id="128" name="Picture 224"/>
        <xdr:cNvPicPr preferRelativeResize="1">
          <a:picLocks noChangeAspect="1"/>
        </xdr:cNvPicPr>
      </xdr:nvPicPr>
      <xdr:blipFill>
        <a:blip r:link="rId98"/>
        <a:stretch>
          <a:fillRect/>
        </a:stretch>
      </xdr:blipFill>
      <xdr:spPr>
        <a:xfrm>
          <a:off x="3076575" y="4781550"/>
          <a:ext cx="752475" cy="266700"/>
        </a:xfrm>
        <a:prstGeom prst="rect">
          <a:avLst/>
        </a:prstGeom>
        <a:noFill/>
        <a:ln w="9525" cmpd="sng">
          <a:noFill/>
        </a:ln>
      </xdr:spPr>
    </xdr:pic>
    <xdr:clientData/>
  </xdr:twoCellAnchor>
  <xdr:twoCellAnchor>
    <xdr:from>
      <xdr:col>6</xdr:col>
      <xdr:colOff>733425</xdr:colOff>
      <xdr:row>11</xdr:row>
      <xdr:rowOff>0</xdr:rowOff>
    </xdr:from>
    <xdr:to>
      <xdr:col>8</xdr:col>
      <xdr:colOff>0</xdr:colOff>
      <xdr:row>12</xdr:row>
      <xdr:rowOff>0</xdr:rowOff>
    </xdr:to>
    <xdr:pic>
      <xdr:nvPicPr>
        <xdr:cNvPr id="129" name="Picture 225"/>
        <xdr:cNvPicPr preferRelativeResize="1">
          <a:picLocks noChangeAspect="1"/>
        </xdr:cNvPicPr>
      </xdr:nvPicPr>
      <xdr:blipFill>
        <a:blip r:embed="rId61"/>
        <a:stretch>
          <a:fillRect/>
        </a:stretch>
      </xdr:blipFill>
      <xdr:spPr>
        <a:xfrm>
          <a:off x="5324475" y="4781550"/>
          <a:ext cx="733425" cy="266700"/>
        </a:xfrm>
        <a:prstGeom prst="rect">
          <a:avLst/>
        </a:prstGeom>
        <a:noFill/>
        <a:ln w="9525" cmpd="sng">
          <a:noFill/>
        </a:ln>
      </xdr:spPr>
    </xdr:pic>
    <xdr:clientData/>
  </xdr:twoCellAnchor>
  <xdr:twoCellAnchor>
    <xdr:from>
      <xdr:col>6</xdr:col>
      <xdr:colOff>0</xdr:colOff>
      <xdr:row>11</xdr:row>
      <xdr:rowOff>0</xdr:rowOff>
    </xdr:from>
    <xdr:to>
      <xdr:col>7</xdr:col>
      <xdr:colOff>0</xdr:colOff>
      <xdr:row>12</xdr:row>
      <xdr:rowOff>0</xdr:rowOff>
    </xdr:to>
    <xdr:pic>
      <xdr:nvPicPr>
        <xdr:cNvPr id="130" name="Picture 226"/>
        <xdr:cNvPicPr preferRelativeResize="1">
          <a:picLocks noChangeAspect="1"/>
        </xdr:cNvPicPr>
      </xdr:nvPicPr>
      <xdr:blipFill>
        <a:blip r:embed="rId62"/>
        <a:stretch>
          <a:fillRect/>
        </a:stretch>
      </xdr:blipFill>
      <xdr:spPr>
        <a:xfrm>
          <a:off x="4591050" y="4781550"/>
          <a:ext cx="781050" cy="266700"/>
        </a:xfrm>
        <a:prstGeom prst="rect">
          <a:avLst/>
        </a:prstGeom>
        <a:noFill/>
        <a:ln w="9525" cmpd="sng">
          <a:noFill/>
        </a:ln>
      </xdr:spPr>
    </xdr:pic>
    <xdr:clientData/>
  </xdr:twoCellAnchor>
  <xdr:twoCellAnchor>
    <xdr:from>
      <xdr:col>8</xdr:col>
      <xdr:colOff>0</xdr:colOff>
      <xdr:row>11</xdr:row>
      <xdr:rowOff>0</xdr:rowOff>
    </xdr:from>
    <xdr:to>
      <xdr:col>9</xdr:col>
      <xdr:colOff>0</xdr:colOff>
      <xdr:row>12</xdr:row>
      <xdr:rowOff>0</xdr:rowOff>
    </xdr:to>
    <xdr:pic>
      <xdr:nvPicPr>
        <xdr:cNvPr id="131" name="Picture 227"/>
        <xdr:cNvPicPr preferRelativeResize="1">
          <a:picLocks noChangeAspect="1"/>
        </xdr:cNvPicPr>
      </xdr:nvPicPr>
      <xdr:blipFill>
        <a:blip r:embed="rId42"/>
        <a:stretch>
          <a:fillRect/>
        </a:stretch>
      </xdr:blipFill>
      <xdr:spPr>
        <a:xfrm>
          <a:off x="6057900" y="4781550"/>
          <a:ext cx="809625" cy="266700"/>
        </a:xfrm>
        <a:prstGeom prst="rect">
          <a:avLst/>
        </a:prstGeom>
        <a:noFill/>
        <a:ln w="9525" cmpd="sng">
          <a:noFill/>
        </a:ln>
      </xdr:spPr>
    </xdr:pic>
    <xdr:clientData/>
  </xdr:twoCellAnchor>
  <xdr:twoCellAnchor>
    <xdr:from>
      <xdr:col>9</xdr:col>
      <xdr:colOff>0</xdr:colOff>
      <xdr:row>11</xdr:row>
      <xdr:rowOff>0</xdr:rowOff>
    </xdr:from>
    <xdr:to>
      <xdr:col>9</xdr:col>
      <xdr:colOff>0</xdr:colOff>
      <xdr:row>12</xdr:row>
      <xdr:rowOff>0</xdr:rowOff>
    </xdr:to>
    <xdr:pic>
      <xdr:nvPicPr>
        <xdr:cNvPr id="132" name="Picture 228"/>
        <xdr:cNvPicPr preferRelativeResize="1">
          <a:picLocks noChangeAspect="1"/>
        </xdr:cNvPicPr>
      </xdr:nvPicPr>
      <xdr:blipFill>
        <a:blip r:embed="rId45"/>
        <a:stretch>
          <a:fillRect/>
        </a:stretch>
      </xdr:blipFill>
      <xdr:spPr>
        <a:xfrm>
          <a:off x="6867525" y="4781550"/>
          <a:ext cx="0" cy="266700"/>
        </a:xfrm>
        <a:prstGeom prst="rect">
          <a:avLst/>
        </a:prstGeom>
        <a:noFill/>
        <a:ln w="9525" cmpd="sng">
          <a:noFill/>
        </a:ln>
      </xdr:spPr>
    </xdr:pic>
    <xdr:clientData/>
  </xdr:twoCellAnchor>
  <xdr:twoCellAnchor>
    <xdr:from>
      <xdr:col>9</xdr:col>
      <xdr:colOff>0</xdr:colOff>
      <xdr:row>3</xdr:row>
      <xdr:rowOff>0</xdr:rowOff>
    </xdr:from>
    <xdr:to>
      <xdr:col>9</xdr:col>
      <xdr:colOff>0</xdr:colOff>
      <xdr:row>4</xdr:row>
      <xdr:rowOff>9525</xdr:rowOff>
    </xdr:to>
    <xdr:pic>
      <xdr:nvPicPr>
        <xdr:cNvPr id="133" name="Picture 229"/>
        <xdr:cNvPicPr preferRelativeResize="1">
          <a:picLocks noChangeAspect="1"/>
        </xdr:cNvPicPr>
      </xdr:nvPicPr>
      <xdr:blipFill>
        <a:blip r:link="rId136"/>
        <a:stretch>
          <a:fillRect/>
        </a:stretch>
      </xdr:blipFill>
      <xdr:spPr>
        <a:xfrm>
          <a:off x="6867525" y="1152525"/>
          <a:ext cx="0" cy="276225"/>
        </a:xfrm>
        <a:prstGeom prst="rect">
          <a:avLst/>
        </a:prstGeom>
        <a:noFill/>
        <a:ln w="9525" cmpd="sng">
          <a:noFill/>
        </a:ln>
      </xdr:spPr>
    </xdr:pic>
    <xdr:clientData/>
  </xdr:twoCellAnchor>
  <xdr:twoCellAnchor>
    <xdr:from>
      <xdr:col>9</xdr:col>
      <xdr:colOff>0</xdr:colOff>
      <xdr:row>3</xdr:row>
      <xdr:rowOff>0</xdr:rowOff>
    </xdr:from>
    <xdr:to>
      <xdr:col>9</xdr:col>
      <xdr:colOff>0</xdr:colOff>
      <xdr:row>4</xdr:row>
      <xdr:rowOff>0</xdr:rowOff>
    </xdr:to>
    <xdr:pic>
      <xdr:nvPicPr>
        <xdr:cNvPr id="134" name="Picture 230"/>
        <xdr:cNvPicPr preferRelativeResize="1">
          <a:picLocks noChangeAspect="1"/>
        </xdr:cNvPicPr>
      </xdr:nvPicPr>
      <xdr:blipFill>
        <a:blip r:link="rId137"/>
        <a:stretch>
          <a:fillRect/>
        </a:stretch>
      </xdr:blipFill>
      <xdr:spPr>
        <a:xfrm>
          <a:off x="6867525" y="1152525"/>
          <a:ext cx="0" cy="266700"/>
        </a:xfrm>
        <a:prstGeom prst="rect">
          <a:avLst/>
        </a:prstGeom>
        <a:noFill/>
        <a:ln w="9525" cmpd="sng">
          <a:noFill/>
        </a:ln>
      </xdr:spPr>
    </xdr:pic>
    <xdr:clientData/>
  </xdr:twoCellAnchor>
  <xdr:twoCellAnchor>
    <xdr:from>
      <xdr:col>6</xdr:col>
      <xdr:colOff>0</xdr:colOff>
      <xdr:row>13</xdr:row>
      <xdr:rowOff>0</xdr:rowOff>
    </xdr:from>
    <xdr:to>
      <xdr:col>7</xdr:col>
      <xdr:colOff>0</xdr:colOff>
      <xdr:row>14</xdr:row>
      <xdr:rowOff>0</xdr:rowOff>
    </xdr:to>
    <xdr:pic>
      <xdr:nvPicPr>
        <xdr:cNvPr id="135" name="Picture 231"/>
        <xdr:cNvPicPr preferRelativeResize="1">
          <a:picLocks noChangeAspect="1"/>
        </xdr:cNvPicPr>
      </xdr:nvPicPr>
      <xdr:blipFill>
        <a:blip r:link="rId137"/>
        <a:stretch>
          <a:fillRect/>
        </a:stretch>
      </xdr:blipFill>
      <xdr:spPr>
        <a:xfrm>
          <a:off x="4591050" y="5705475"/>
          <a:ext cx="781050" cy="266700"/>
        </a:xfrm>
        <a:prstGeom prst="rect">
          <a:avLst/>
        </a:prstGeom>
        <a:noFill/>
        <a:ln w="9525" cmpd="sng">
          <a:noFill/>
        </a:ln>
      </xdr:spPr>
    </xdr:pic>
    <xdr:clientData/>
  </xdr:twoCellAnchor>
  <xdr:twoCellAnchor>
    <xdr:from>
      <xdr:col>7</xdr:col>
      <xdr:colOff>0</xdr:colOff>
      <xdr:row>5</xdr:row>
      <xdr:rowOff>0</xdr:rowOff>
    </xdr:from>
    <xdr:to>
      <xdr:col>8</xdr:col>
      <xdr:colOff>0</xdr:colOff>
      <xdr:row>6</xdr:row>
      <xdr:rowOff>9525</xdr:rowOff>
    </xdr:to>
    <xdr:pic>
      <xdr:nvPicPr>
        <xdr:cNvPr id="136" name="Picture 233"/>
        <xdr:cNvPicPr preferRelativeResize="1">
          <a:picLocks noChangeAspect="1"/>
        </xdr:cNvPicPr>
      </xdr:nvPicPr>
      <xdr:blipFill>
        <a:blip r:link="rId136"/>
        <a:stretch>
          <a:fillRect/>
        </a:stretch>
      </xdr:blipFill>
      <xdr:spPr>
        <a:xfrm>
          <a:off x="5372100" y="2038350"/>
          <a:ext cx="685800" cy="276225"/>
        </a:xfrm>
        <a:prstGeom prst="rect">
          <a:avLst/>
        </a:prstGeom>
        <a:noFill/>
        <a:ln w="9525" cmpd="sng">
          <a:noFill/>
        </a:ln>
      </xdr:spPr>
    </xdr:pic>
    <xdr:clientData/>
  </xdr:twoCellAnchor>
  <xdr:twoCellAnchor>
    <xdr:from>
      <xdr:col>0</xdr:col>
      <xdr:colOff>0</xdr:colOff>
      <xdr:row>13</xdr:row>
      <xdr:rowOff>0</xdr:rowOff>
    </xdr:from>
    <xdr:to>
      <xdr:col>1</xdr:col>
      <xdr:colOff>0</xdr:colOff>
      <xdr:row>14</xdr:row>
      <xdr:rowOff>0</xdr:rowOff>
    </xdr:to>
    <xdr:pic>
      <xdr:nvPicPr>
        <xdr:cNvPr id="137" name="Picture 234"/>
        <xdr:cNvPicPr preferRelativeResize="1">
          <a:picLocks noChangeAspect="1"/>
        </xdr:cNvPicPr>
      </xdr:nvPicPr>
      <xdr:blipFill>
        <a:blip r:embed="rId45"/>
        <a:stretch>
          <a:fillRect/>
        </a:stretch>
      </xdr:blipFill>
      <xdr:spPr>
        <a:xfrm>
          <a:off x="0" y="5705475"/>
          <a:ext cx="857250" cy="266700"/>
        </a:xfrm>
        <a:prstGeom prst="rect">
          <a:avLst/>
        </a:prstGeom>
        <a:noFill/>
        <a:ln w="9525" cmpd="sng">
          <a:noFill/>
        </a:ln>
      </xdr:spPr>
    </xdr:pic>
    <xdr:clientData/>
  </xdr:twoCellAnchor>
  <xdr:twoCellAnchor>
    <xdr:from>
      <xdr:col>0</xdr:col>
      <xdr:colOff>0</xdr:colOff>
      <xdr:row>11</xdr:row>
      <xdr:rowOff>0</xdr:rowOff>
    </xdr:from>
    <xdr:to>
      <xdr:col>1</xdr:col>
      <xdr:colOff>0</xdr:colOff>
      <xdr:row>12</xdr:row>
      <xdr:rowOff>0</xdr:rowOff>
    </xdr:to>
    <xdr:pic>
      <xdr:nvPicPr>
        <xdr:cNvPr id="138" name="Picture 235"/>
        <xdr:cNvPicPr preferRelativeResize="1">
          <a:picLocks noChangeAspect="1"/>
        </xdr:cNvPicPr>
      </xdr:nvPicPr>
      <xdr:blipFill>
        <a:blip r:embed="rId27"/>
        <a:stretch>
          <a:fillRect/>
        </a:stretch>
      </xdr:blipFill>
      <xdr:spPr>
        <a:xfrm>
          <a:off x="0" y="4781550"/>
          <a:ext cx="857250" cy="266700"/>
        </a:xfrm>
        <a:prstGeom prst="rect">
          <a:avLst/>
        </a:prstGeom>
        <a:noFill/>
        <a:ln w="9525" cmpd="sng">
          <a:noFill/>
        </a:ln>
      </xdr:spPr>
    </xdr:pic>
    <xdr:clientData/>
  </xdr:twoCellAnchor>
  <xdr:twoCellAnchor>
    <xdr:from>
      <xdr:col>0</xdr:col>
      <xdr:colOff>9525</xdr:colOff>
      <xdr:row>9</xdr:row>
      <xdr:rowOff>0</xdr:rowOff>
    </xdr:from>
    <xdr:to>
      <xdr:col>1</xdr:col>
      <xdr:colOff>0</xdr:colOff>
      <xdr:row>10</xdr:row>
      <xdr:rowOff>0</xdr:rowOff>
    </xdr:to>
    <xdr:pic>
      <xdr:nvPicPr>
        <xdr:cNvPr id="139" name="Picture 236"/>
        <xdr:cNvPicPr preferRelativeResize="1">
          <a:picLocks noChangeAspect="1"/>
        </xdr:cNvPicPr>
      </xdr:nvPicPr>
      <xdr:blipFill>
        <a:blip r:embed="rId94"/>
        <a:stretch>
          <a:fillRect/>
        </a:stretch>
      </xdr:blipFill>
      <xdr:spPr>
        <a:xfrm>
          <a:off x="9525" y="3857625"/>
          <a:ext cx="847725" cy="266700"/>
        </a:xfrm>
        <a:prstGeom prst="rect">
          <a:avLst/>
        </a:prstGeom>
        <a:noFill/>
        <a:ln w="9525" cmpd="sng">
          <a:noFill/>
        </a:ln>
      </xdr:spPr>
    </xdr:pic>
    <xdr:clientData/>
  </xdr:twoCellAnchor>
  <xdr:twoCellAnchor>
    <xdr:from>
      <xdr:col>0</xdr:col>
      <xdr:colOff>0</xdr:colOff>
      <xdr:row>7</xdr:row>
      <xdr:rowOff>0</xdr:rowOff>
    </xdr:from>
    <xdr:to>
      <xdr:col>1</xdr:col>
      <xdr:colOff>0</xdr:colOff>
      <xdr:row>8</xdr:row>
      <xdr:rowOff>0</xdr:rowOff>
    </xdr:to>
    <xdr:pic>
      <xdr:nvPicPr>
        <xdr:cNvPr id="140" name="Picture 237"/>
        <xdr:cNvPicPr preferRelativeResize="1">
          <a:picLocks noChangeAspect="1"/>
        </xdr:cNvPicPr>
      </xdr:nvPicPr>
      <xdr:blipFill>
        <a:blip r:link="rId88"/>
        <a:stretch>
          <a:fillRect/>
        </a:stretch>
      </xdr:blipFill>
      <xdr:spPr>
        <a:xfrm>
          <a:off x="0" y="2924175"/>
          <a:ext cx="8572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sheetPr>
  <dimension ref="A1:L93"/>
  <sheetViews>
    <sheetView tabSelected="1" view="pageBreakPreview" zoomScaleSheetLayoutView="100" workbookViewId="0" topLeftCell="A1">
      <selection activeCell="F11" sqref="F11"/>
    </sheetView>
  </sheetViews>
  <sheetFormatPr defaultColWidth="9.00390625" defaultRowHeight="12.75"/>
  <cols>
    <col min="1" max="1" width="8.75390625" style="7" customWidth="1"/>
    <col min="2" max="2" width="9.375" style="0" customWidth="1"/>
    <col min="3" max="3" width="9.00390625" style="0" customWidth="1"/>
    <col min="4" max="4" width="6.75390625" style="7" customWidth="1"/>
    <col min="5" max="5" width="8.375" style="0" customWidth="1"/>
    <col min="6" max="6" width="71.75390625" style="0" customWidth="1"/>
    <col min="7" max="7" width="23.625" style="0" customWidth="1"/>
    <col min="8" max="8" width="7.75390625" style="0" customWidth="1"/>
    <col min="9" max="9" width="8.75390625" style="0" customWidth="1"/>
    <col min="10" max="10" width="12.375" style="0" customWidth="1"/>
    <col min="11" max="11" width="6.625" style="0" customWidth="1"/>
  </cols>
  <sheetData>
    <row r="1" spans="1:11" ht="54.75" customHeight="1">
      <c r="A1" s="6"/>
      <c r="B1" s="22"/>
      <c r="C1" s="190" t="s">
        <v>113</v>
      </c>
      <c r="D1" s="191"/>
      <c r="E1" s="191"/>
      <c r="F1" s="191"/>
      <c r="G1" s="191"/>
      <c r="H1" s="191"/>
      <c r="I1" s="191"/>
      <c r="J1" s="191"/>
      <c r="K1" s="191"/>
    </row>
    <row r="2" spans="1:11" ht="51.75" customHeight="1">
      <c r="A2" s="192" t="s">
        <v>97</v>
      </c>
      <c r="B2" s="192"/>
      <c r="C2" s="192"/>
      <c r="D2" s="192"/>
      <c r="E2" s="192"/>
      <c r="F2" s="192"/>
      <c r="G2" s="192"/>
      <c r="H2" s="192"/>
      <c r="I2" s="192"/>
      <c r="J2" s="192"/>
      <c r="K2" s="192"/>
    </row>
    <row r="3" spans="1:11" ht="23.25" customHeight="1" thickBot="1">
      <c r="A3" s="206" t="s">
        <v>12</v>
      </c>
      <c r="B3" s="206"/>
      <c r="C3" s="206"/>
      <c r="D3" s="206"/>
      <c r="E3" s="206"/>
      <c r="G3" s="211" t="s">
        <v>117</v>
      </c>
      <c r="H3" s="211"/>
      <c r="I3" s="211"/>
      <c r="J3" s="211"/>
      <c r="K3" s="211"/>
    </row>
    <row r="4" spans="1:11" ht="21.75" thickBot="1" thickTop="1">
      <c r="A4" s="170" t="s">
        <v>0</v>
      </c>
      <c r="B4" s="196" t="s">
        <v>1</v>
      </c>
      <c r="C4" s="197"/>
      <c r="D4" s="152" t="s">
        <v>57</v>
      </c>
      <c r="E4" s="200" t="s">
        <v>10</v>
      </c>
      <c r="F4" s="198"/>
      <c r="G4" s="198"/>
      <c r="H4" s="198"/>
      <c r="I4" s="198"/>
      <c r="J4" s="199"/>
      <c r="K4" s="193" t="s">
        <v>47</v>
      </c>
    </row>
    <row r="5" spans="1:11" ht="57" customHeight="1" thickTop="1">
      <c r="A5" s="171"/>
      <c r="B5" s="202" t="s">
        <v>3</v>
      </c>
      <c r="C5" s="204" t="s">
        <v>4</v>
      </c>
      <c r="D5" s="153"/>
      <c r="E5" s="201"/>
      <c r="F5" s="117" t="s">
        <v>114</v>
      </c>
      <c r="G5" s="88" t="s">
        <v>94</v>
      </c>
      <c r="H5" s="92" t="s">
        <v>95</v>
      </c>
      <c r="I5" s="92" t="s">
        <v>96</v>
      </c>
      <c r="J5" s="93" t="s">
        <v>99</v>
      </c>
      <c r="K5" s="194"/>
    </row>
    <row r="6" spans="1:11" ht="13.5" thickBot="1">
      <c r="A6" s="172"/>
      <c r="B6" s="203"/>
      <c r="C6" s="205"/>
      <c r="D6" s="189"/>
      <c r="E6" s="54" t="s">
        <v>46</v>
      </c>
      <c r="F6" s="118" t="s">
        <v>2</v>
      </c>
      <c r="G6" s="53" t="s">
        <v>2</v>
      </c>
      <c r="H6" s="94" t="s">
        <v>2</v>
      </c>
      <c r="I6" s="94" t="s">
        <v>2</v>
      </c>
      <c r="J6" s="95" t="s">
        <v>2</v>
      </c>
      <c r="K6" s="195"/>
    </row>
    <row r="7" spans="1:11" s="4" customFormat="1" ht="13.5" thickTop="1">
      <c r="A7" s="161" t="s">
        <v>39</v>
      </c>
      <c r="B7" s="164">
        <v>1200</v>
      </c>
      <c r="C7" s="173">
        <v>1150</v>
      </c>
      <c r="D7" s="8">
        <v>0.5</v>
      </c>
      <c r="E7" s="55">
        <v>4.635</v>
      </c>
      <c r="F7" s="130">
        <v>235</v>
      </c>
      <c r="G7" s="99" t="s">
        <v>45</v>
      </c>
      <c r="H7" s="100" t="s">
        <v>45</v>
      </c>
      <c r="I7" s="100" t="s">
        <v>45</v>
      </c>
      <c r="J7" s="101" t="s">
        <v>45</v>
      </c>
      <c r="K7" s="27">
        <f>1000/E7</f>
        <v>215.74973031283713</v>
      </c>
    </row>
    <row r="8" spans="1:11" ht="12.75" customHeight="1" thickBot="1">
      <c r="A8" s="163"/>
      <c r="B8" s="166"/>
      <c r="C8" s="174"/>
      <c r="D8" s="13">
        <v>0.7</v>
      </c>
      <c r="E8" s="58">
        <v>6.352</v>
      </c>
      <c r="F8" s="134">
        <v>342</v>
      </c>
      <c r="G8" s="102" t="s">
        <v>45</v>
      </c>
      <c r="H8" s="103" t="s">
        <v>45</v>
      </c>
      <c r="I8" s="103" t="s">
        <v>45</v>
      </c>
      <c r="J8" s="104" t="s">
        <v>45</v>
      </c>
      <c r="K8" s="64">
        <f aca="true" t="shared" si="0" ref="K8:K68">1000/E8</f>
        <v>157.43073047858942</v>
      </c>
    </row>
    <row r="9" spans="1:11" ht="13.5" thickTop="1">
      <c r="A9" s="175" t="s">
        <v>5</v>
      </c>
      <c r="B9" s="178">
        <v>1150</v>
      </c>
      <c r="C9" s="181">
        <v>1100</v>
      </c>
      <c r="D9" s="14">
        <v>0.4</v>
      </c>
      <c r="E9" s="67">
        <v>3.7</v>
      </c>
      <c r="F9" s="119">
        <v>254.35</v>
      </c>
      <c r="G9" s="96" t="s">
        <v>45</v>
      </c>
      <c r="H9" s="97" t="s">
        <v>45</v>
      </c>
      <c r="I9" s="97" t="s">
        <v>45</v>
      </c>
      <c r="J9" s="98" t="s">
        <v>45</v>
      </c>
      <c r="K9" s="27">
        <f t="shared" si="0"/>
        <v>270.27027027027026</v>
      </c>
    </row>
    <row r="10" spans="1:11" ht="12.75">
      <c r="A10" s="176"/>
      <c r="B10" s="179"/>
      <c r="C10" s="168"/>
      <c r="D10" s="15">
        <v>0.45</v>
      </c>
      <c r="E10" s="68">
        <v>4.2</v>
      </c>
      <c r="F10" s="120">
        <v>260.37</v>
      </c>
      <c r="G10" s="99" t="s">
        <v>45</v>
      </c>
      <c r="H10" s="100" t="s">
        <v>45</v>
      </c>
      <c r="I10" s="100" t="s">
        <v>45</v>
      </c>
      <c r="J10" s="101" t="s">
        <v>45</v>
      </c>
      <c r="K10" s="28">
        <f t="shared" si="0"/>
        <v>238.09523809523807</v>
      </c>
    </row>
    <row r="11" spans="1:11" ht="12.75">
      <c r="A11" s="176"/>
      <c r="B11" s="179"/>
      <c r="C11" s="168"/>
      <c r="D11" s="9">
        <v>0.5</v>
      </c>
      <c r="E11" s="56">
        <v>4.7</v>
      </c>
      <c r="F11" s="120">
        <v>270.42</v>
      </c>
      <c r="G11" s="99">
        <f>F11+4.77</f>
        <v>275.19</v>
      </c>
      <c r="H11" s="100">
        <f>F11+12.96</f>
        <v>283.38</v>
      </c>
      <c r="I11" s="100">
        <f>F11+24.37</f>
        <v>294.79</v>
      </c>
      <c r="J11" s="101">
        <f>F11+35.25</f>
        <v>305.67</v>
      </c>
      <c r="K11" s="28">
        <f t="shared" si="0"/>
        <v>212.7659574468085</v>
      </c>
    </row>
    <row r="12" spans="1:11" ht="12.75">
      <c r="A12" s="176"/>
      <c r="B12" s="179"/>
      <c r="C12" s="168"/>
      <c r="D12" s="9">
        <v>0.6</v>
      </c>
      <c r="E12" s="56">
        <v>5.94</v>
      </c>
      <c r="F12" s="120">
        <v>326.5</v>
      </c>
      <c r="G12" s="99" t="s">
        <v>45</v>
      </c>
      <c r="H12" s="100" t="s">
        <v>45</v>
      </c>
      <c r="I12" s="100" t="s">
        <v>45</v>
      </c>
      <c r="J12" s="101" t="s">
        <v>45</v>
      </c>
      <c r="K12" s="28">
        <f t="shared" si="0"/>
        <v>168.35016835016833</v>
      </c>
    </row>
    <row r="13" spans="1:11" ht="12.75">
      <c r="A13" s="176"/>
      <c r="B13" s="179"/>
      <c r="C13" s="168"/>
      <c r="D13" s="9">
        <v>0.7</v>
      </c>
      <c r="E13" s="56">
        <v>6.43</v>
      </c>
      <c r="F13" s="120">
        <v>380.76</v>
      </c>
      <c r="G13" s="99">
        <f>F13+4.73</f>
        <v>385.49</v>
      </c>
      <c r="H13" s="100">
        <f>F13+12.83</f>
        <v>393.59</v>
      </c>
      <c r="I13" s="100">
        <f>F13+24.12</f>
        <v>404.88</v>
      </c>
      <c r="J13" s="101">
        <f>F13+34.88</f>
        <v>415.64</v>
      </c>
      <c r="K13" s="28">
        <f t="shared" si="0"/>
        <v>155.52099533437016</v>
      </c>
    </row>
    <row r="14" spans="1:11" ht="13.5" customHeight="1" thickBot="1">
      <c r="A14" s="177"/>
      <c r="B14" s="180"/>
      <c r="C14" s="182"/>
      <c r="D14" s="10">
        <v>0.8</v>
      </c>
      <c r="E14" s="57">
        <v>7.8</v>
      </c>
      <c r="F14" s="122">
        <v>427.35</v>
      </c>
      <c r="G14" s="106" t="s">
        <v>45</v>
      </c>
      <c r="H14" s="107" t="s">
        <v>45</v>
      </c>
      <c r="I14" s="107" t="s">
        <v>45</v>
      </c>
      <c r="J14" s="105" t="s">
        <v>45</v>
      </c>
      <c r="K14" s="29">
        <f t="shared" si="0"/>
        <v>128.2051282051282</v>
      </c>
    </row>
    <row r="15" spans="1:11" ht="13.5" thickTop="1">
      <c r="A15" s="161" t="s">
        <v>6</v>
      </c>
      <c r="B15" s="164">
        <v>1023</v>
      </c>
      <c r="C15" s="167">
        <v>1000</v>
      </c>
      <c r="D15" s="8">
        <v>0.4</v>
      </c>
      <c r="E15" s="61">
        <v>4.48</v>
      </c>
      <c r="F15" s="119">
        <v>285.93</v>
      </c>
      <c r="G15" s="109" t="s">
        <v>45</v>
      </c>
      <c r="H15" s="110" t="s">
        <v>45</v>
      </c>
      <c r="I15" s="110" t="s">
        <v>45</v>
      </c>
      <c r="J15" s="108" t="s">
        <v>45</v>
      </c>
      <c r="K15" s="65">
        <f t="shared" si="0"/>
        <v>223.2142857142857</v>
      </c>
    </row>
    <row r="16" spans="1:11" ht="12.75">
      <c r="A16" s="162"/>
      <c r="B16" s="165"/>
      <c r="C16" s="168"/>
      <c r="D16" s="9">
        <v>0.45</v>
      </c>
      <c r="E16" s="56">
        <v>4.88</v>
      </c>
      <c r="F16" s="120">
        <v>292.7</v>
      </c>
      <c r="G16" s="99" t="s">
        <v>45</v>
      </c>
      <c r="H16" s="100" t="s">
        <v>45</v>
      </c>
      <c r="I16" s="100" t="s">
        <v>45</v>
      </c>
      <c r="J16" s="101" t="s">
        <v>45</v>
      </c>
      <c r="K16" s="28">
        <f t="shared" si="0"/>
        <v>204.91803278688525</v>
      </c>
    </row>
    <row r="17" spans="1:11" ht="12.75">
      <c r="A17" s="162"/>
      <c r="B17" s="165"/>
      <c r="C17" s="168"/>
      <c r="D17" s="9">
        <v>0.5</v>
      </c>
      <c r="E17" s="56">
        <v>5.28</v>
      </c>
      <c r="F17" s="120">
        <v>304</v>
      </c>
      <c r="G17" s="99">
        <f>F17+5.37</f>
        <v>309.37</v>
      </c>
      <c r="H17" s="100">
        <f>F17+14.57</f>
        <v>318.57</v>
      </c>
      <c r="I17" s="100">
        <f>F17+27.4</f>
        <v>331.4</v>
      </c>
      <c r="J17" s="101">
        <f>F17+39.62</f>
        <v>343.62</v>
      </c>
      <c r="K17" s="28">
        <f t="shared" si="0"/>
        <v>189.39393939393938</v>
      </c>
    </row>
    <row r="18" spans="1:11" ht="12.75">
      <c r="A18" s="162"/>
      <c r="B18" s="165"/>
      <c r="C18" s="168"/>
      <c r="D18" s="9">
        <v>0.6</v>
      </c>
      <c r="E18" s="56">
        <v>5.68</v>
      </c>
      <c r="F18" s="120">
        <v>367.02</v>
      </c>
      <c r="G18" s="99" t="s">
        <v>45</v>
      </c>
      <c r="H18" s="100" t="s">
        <v>45</v>
      </c>
      <c r="I18" s="100" t="s">
        <v>45</v>
      </c>
      <c r="J18" s="101" t="s">
        <v>45</v>
      </c>
      <c r="K18" s="28">
        <f t="shared" si="0"/>
        <v>176.05633802816902</v>
      </c>
    </row>
    <row r="19" spans="1:11" ht="12.75">
      <c r="A19" s="162"/>
      <c r="B19" s="165"/>
      <c r="C19" s="168"/>
      <c r="D19" s="9">
        <v>0.7</v>
      </c>
      <c r="E19" s="56">
        <v>7.23</v>
      </c>
      <c r="F19" s="120">
        <v>428.02</v>
      </c>
      <c r="G19" s="99">
        <f>F19+5.32</f>
        <v>433.34</v>
      </c>
      <c r="H19" s="100">
        <f>F19+14.42</f>
        <v>442.44</v>
      </c>
      <c r="I19" s="100">
        <f>F19+27.12</f>
        <v>455.14</v>
      </c>
      <c r="J19" s="101">
        <f>F19+39.21</f>
        <v>467.22999999999996</v>
      </c>
      <c r="K19" s="28">
        <f t="shared" si="0"/>
        <v>138.31258644536652</v>
      </c>
    </row>
    <row r="20" spans="1:11" ht="13.5" customHeight="1" thickBot="1">
      <c r="A20" s="163"/>
      <c r="B20" s="166"/>
      <c r="C20" s="169"/>
      <c r="D20" s="13">
        <v>0.8</v>
      </c>
      <c r="E20" s="58">
        <v>8.21</v>
      </c>
      <c r="F20" s="121">
        <v>480.4</v>
      </c>
      <c r="G20" s="102">
        <f>F20+5.41</f>
        <v>485.81</v>
      </c>
      <c r="H20" s="103">
        <f>F20+14.65</f>
        <v>495.04999999999995</v>
      </c>
      <c r="I20" s="103">
        <f>F20+27.55</f>
        <v>507.95</v>
      </c>
      <c r="J20" s="104">
        <f>F20+39.83</f>
        <v>520.23</v>
      </c>
      <c r="K20" s="64">
        <f t="shared" si="0"/>
        <v>121.80267965895248</v>
      </c>
    </row>
    <row r="21" spans="1:11" ht="14.25" customHeight="1" thickTop="1">
      <c r="A21" s="183" t="s">
        <v>40</v>
      </c>
      <c r="B21" s="185">
        <v>1150</v>
      </c>
      <c r="C21" s="187">
        <v>1100</v>
      </c>
      <c r="D21" s="16">
        <v>0.5</v>
      </c>
      <c r="E21" s="55">
        <v>4.837</v>
      </c>
      <c r="F21" s="130">
        <v>239.8</v>
      </c>
      <c r="G21" s="96" t="s">
        <v>45</v>
      </c>
      <c r="H21" s="97" t="s">
        <v>45</v>
      </c>
      <c r="I21" s="97" t="s">
        <v>45</v>
      </c>
      <c r="J21" s="98" t="s">
        <v>45</v>
      </c>
      <c r="K21" s="27">
        <f t="shared" si="0"/>
        <v>206.7397146991937</v>
      </c>
    </row>
    <row r="22" spans="1:11" ht="14.25" customHeight="1">
      <c r="A22" s="162"/>
      <c r="B22" s="165"/>
      <c r="C22" s="188"/>
      <c r="D22" s="9">
        <v>0.7</v>
      </c>
      <c r="E22" s="56">
        <v>6.628</v>
      </c>
      <c r="F22" s="131">
        <v>357.42</v>
      </c>
      <c r="G22" s="99" t="s">
        <v>45</v>
      </c>
      <c r="H22" s="100" t="s">
        <v>45</v>
      </c>
      <c r="I22" s="100" t="s">
        <v>45</v>
      </c>
      <c r="J22" s="101" t="s">
        <v>45</v>
      </c>
      <c r="K22" s="28">
        <f t="shared" si="0"/>
        <v>150.8750754375377</v>
      </c>
    </row>
    <row r="23" spans="1:11" ht="12.75" customHeight="1" thickBot="1">
      <c r="A23" s="184"/>
      <c r="B23" s="186"/>
      <c r="C23" s="160"/>
      <c r="D23" s="10">
        <v>0.8</v>
      </c>
      <c r="E23" s="57">
        <v>7.523</v>
      </c>
      <c r="F23" s="132">
        <v>400.89</v>
      </c>
      <c r="G23" s="106" t="s">
        <v>45</v>
      </c>
      <c r="H23" s="107" t="s">
        <v>45</v>
      </c>
      <c r="I23" s="107" t="s">
        <v>45</v>
      </c>
      <c r="J23" s="105" t="s">
        <v>45</v>
      </c>
      <c r="K23" s="29">
        <f t="shared" si="0"/>
        <v>132.92569453675395</v>
      </c>
    </row>
    <row r="24" spans="1:11" ht="13.5" thickTop="1">
      <c r="A24" s="161" t="s">
        <v>41</v>
      </c>
      <c r="B24" s="164">
        <v>1150</v>
      </c>
      <c r="C24" s="173">
        <v>1100</v>
      </c>
      <c r="D24" s="8">
        <v>0.5</v>
      </c>
      <c r="E24" s="61">
        <v>4.837</v>
      </c>
      <c r="F24" s="133">
        <v>239.8</v>
      </c>
      <c r="G24" s="109" t="s">
        <v>45</v>
      </c>
      <c r="H24" s="110" t="s">
        <v>45</v>
      </c>
      <c r="I24" s="110" t="s">
        <v>45</v>
      </c>
      <c r="J24" s="108" t="s">
        <v>45</v>
      </c>
      <c r="K24" s="65">
        <f t="shared" si="0"/>
        <v>206.7397146991937</v>
      </c>
    </row>
    <row r="25" spans="1:11" ht="12.75">
      <c r="A25" s="162"/>
      <c r="B25" s="165"/>
      <c r="C25" s="188"/>
      <c r="D25" s="9">
        <v>0.7</v>
      </c>
      <c r="E25" s="56">
        <v>6.628</v>
      </c>
      <c r="F25" s="131">
        <v>357.42</v>
      </c>
      <c r="G25" s="99" t="s">
        <v>45</v>
      </c>
      <c r="H25" s="100" t="s">
        <v>45</v>
      </c>
      <c r="I25" s="100" t="s">
        <v>45</v>
      </c>
      <c r="J25" s="101" t="s">
        <v>45</v>
      </c>
      <c r="K25" s="28">
        <f t="shared" si="0"/>
        <v>150.8750754375377</v>
      </c>
    </row>
    <row r="26" spans="1:11" ht="11.25" customHeight="1" thickBot="1">
      <c r="A26" s="163"/>
      <c r="B26" s="166"/>
      <c r="C26" s="174"/>
      <c r="D26" s="13">
        <v>0.8</v>
      </c>
      <c r="E26" s="58">
        <v>7.523</v>
      </c>
      <c r="F26" s="134">
        <v>400.89</v>
      </c>
      <c r="G26" s="102" t="s">
        <v>45</v>
      </c>
      <c r="H26" s="103" t="s">
        <v>45</v>
      </c>
      <c r="I26" s="103" t="s">
        <v>45</v>
      </c>
      <c r="J26" s="104" t="s">
        <v>45</v>
      </c>
      <c r="K26" s="64">
        <f t="shared" si="0"/>
        <v>132.92569453675395</v>
      </c>
    </row>
    <row r="27" spans="1:11" ht="13.5" thickTop="1">
      <c r="A27" s="183" t="s">
        <v>7</v>
      </c>
      <c r="B27" s="185">
        <v>1051</v>
      </c>
      <c r="C27" s="187">
        <v>1000</v>
      </c>
      <c r="D27" s="16">
        <v>0.4</v>
      </c>
      <c r="E27" s="55">
        <v>4.45</v>
      </c>
      <c r="F27" s="119">
        <v>278.31</v>
      </c>
      <c r="G27" s="96" t="s">
        <v>45</v>
      </c>
      <c r="H27" s="97" t="s">
        <v>45</v>
      </c>
      <c r="I27" s="97" t="s">
        <v>45</v>
      </c>
      <c r="J27" s="98" t="s">
        <v>45</v>
      </c>
      <c r="K27" s="27">
        <f t="shared" si="0"/>
        <v>224.7191011235955</v>
      </c>
    </row>
    <row r="28" spans="1:11" ht="12.75">
      <c r="A28" s="162"/>
      <c r="B28" s="165"/>
      <c r="C28" s="188"/>
      <c r="D28" s="9">
        <v>0.45</v>
      </c>
      <c r="E28" s="56">
        <v>4.93</v>
      </c>
      <c r="F28" s="120">
        <v>284.9</v>
      </c>
      <c r="G28" s="99" t="s">
        <v>45</v>
      </c>
      <c r="H28" s="100" t="s">
        <v>45</v>
      </c>
      <c r="I28" s="100" t="s">
        <v>45</v>
      </c>
      <c r="J28" s="101" t="s">
        <v>45</v>
      </c>
      <c r="K28" s="28">
        <f t="shared" si="0"/>
        <v>202.8397565922921</v>
      </c>
    </row>
    <row r="29" spans="1:11" ht="12.75">
      <c r="A29" s="162"/>
      <c r="B29" s="165"/>
      <c r="C29" s="188"/>
      <c r="D29" s="9">
        <v>0.5</v>
      </c>
      <c r="E29" s="56">
        <v>5.24</v>
      </c>
      <c r="F29" s="120">
        <v>295.89</v>
      </c>
      <c r="G29" s="99">
        <f>F29+5.22</f>
        <v>301.11</v>
      </c>
      <c r="H29" s="100">
        <f>F29+14.18</f>
        <v>310.07</v>
      </c>
      <c r="I29" s="100">
        <f>F29+26.67</f>
        <v>322.56</v>
      </c>
      <c r="J29" s="101">
        <f>F29+38.57</f>
        <v>334.46</v>
      </c>
      <c r="K29" s="28">
        <f t="shared" si="0"/>
        <v>190.83969465648855</v>
      </c>
    </row>
    <row r="30" spans="1:11" ht="12.75">
      <c r="A30" s="162"/>
      <c r="B30" s="165"/>
      <c r="C30" s="188"/>
      <c r="D30" s="9">
        <v>0.6</v>
      </c>
      <c r="E30" s="56">
        <v>6.5</v>
      </c>
      <c r="F30" s="120">
        <v>357.25</v>
      </c>
      <c r="G30" s="99" t="s">
        <v>45</v>
      </c>
      <c r="H30" s="100" t="s">
        <v>45</v>
      </c>
      <c r="I30" s="100" t="s">
        <v>45</v>
      </c>
      <c r="J30" s="101" t="s">
        <v>45</v>
      </c>
      <c r="K30" s="28">
        <f t="shared" si="0"/>
        <v>153.84615384615384</v>
      </c>
    </row>
    <row r="31" spans="1:11" ht="12.75">
      <c r="A31" s="162"/>
      <c r="B31" s="165"/>
      <c r="C31" s="188"/>
      <c r="D31" s="9">
        <v>0.7</v>
      </c>
      <c r="E31" s="56">
        <v>7.23</v>
      </c>
      <c r="F31" s="120">
        <v>416.62</v>
      </c>
      <c r="G31" s="99">
        <f>F31+5.18</f>
        <v>421.8</v>
      </c>
      <c r="H31" s="100">
        <f>F31+14.04</f>
        <v>430.66</v>
      </c>
      <c r="I31" s="100">
        <f>F31+26.39</f>
        <v>443.01</v>
      </c>
      <c r="J31" s="101">
        <f>F31+38.17</f>
        <v>454.79</v>
      </c>
      <c r="K31" s="28">
        <f t="shared" si="0"/>
        <v>138.31258644536652</v>
      </c>
    </row>
    <row r="32" spans="1:11" ht="13.5" thickBot="1">
      <c r="A32" s="184"/>
      <c r="B32" s="186"/>
      <c r="C32" s="160"/>
      <c r="D32" s="10">
        <v>0.8</v>
      </c>
      <c r="E32" s="57">
        <v>8.27</v>
      </c>
      <c r="F32" s="122">
        <v>467.6</v>
      </c>
      <c r="G32" s="106" t="s">
        <v>45</v>
      </c>
      <c r="H32" s="107" t="s">
        <v>45</v>
      </c>
      <c r="I32" s="107" t="s">
        <v>45</v>
      </c>
      <c r="J32" s="105" t="s">
        <v>45</v>
      </c>
      <c r="K32" s="29">
        <f t="shared" si="0"/>
        <v>120.91898428053204</v>
      </c>
    </row>
    <row r="33" spans="1:11" ht="13.5" thickTop="1">
      <c r="A33" s="161" t="s">
        <v>11</v>
      </c>
      <c r="B33" s="164">
        <v>1060</v>
      </c>
      <c r="C33" s="173">
        <v>1000</v>
      </c>
      <c r="D33" s="8">
        <v>0.5</v>
      </c>
      <c r="E33" s="61">
        <v>5.196</v>
      </c>
      <c r="F33" s="119">
        <v>293.38</v>
      </c>
      <c r="G33" s="109">
        <f>F33+5.18</f>
        <v>298.56</v>
      </c>
      <c r="H33" s="110">
        <f>F33+14.06</f>
        <v>307.44</v>
      </c>
      <c r="I33" s="110">
        <f>F33+26.44</f>
        <v>319.82</v>
      </c>
      <c r="J33" s="108">
        <f>F33+38.24</f>
        <v>331.62</v>
      </c>
      <c r="K33" s="65">
        <f t="shared" si="0"/>
        <v>192.4557351809084</v>
      </c>
    </row>
    <row r="34" spans="1:11" ht="12.75">
      <c r="A34" s="162"/>
      <c r="B34" s="165"/>
      <c r="C34" s="188"/>
      <c r="D34" s="9">
        <v>0.6</v>
      </c>
      <c r="E34" s="56">
        <v>6.5</v>
      </c>
      <c r="F34" s="120">
        <v>354.22</v>
      </c>
      <c r="G34" s="99" t="s">
        <v>45</v>
      </c>
      <c r="H34" s="100" t="s">
        <v>45</v>
      </c>
      <c r="I34" s="100" t="s">
        <v>45</v>
      </c>
      <c r="J34" s="101" t="s">
        <v>45</v>
      </c>
      <c r="K34" s="28">
        <f t="shared" si="0"/>
        <v>153.84615384615384</v>
      </c>
    </row>
    <row r="35" spans="1:11" ht="12.75">
      <c r="A35" s="162"/>
      <c r="B35" s="165"/>
      <c r="C35" s="188"/>
      <c r="D35" s="9">
        <v>0.7</v>
      </c>
      <c r="E35" s="56">
        <v>7.4</v>
      </c>
      <c r="F35" s="120">
        <v>413.09</v>
      </c>
      <c r="G35" s="99">
        <f>F35+5.13</f>
        <v>418.21999999999997</v>
      </c>
      <c r="H35" s="100">
        <f>F35+13.92</f>
        <v>427.01</v>
      </c>
      <c r="I35" s="100">
        <f>F35+26.17</f>
        <v>439.26</v>
      </c>
      <c r="J35" s="101">
        <f>F35+37.85</f>
        <v>450.94</v>
      </c>
      <c r="K35" s="28">
        <f t="shared" si="0"/>
        <v>135.13513513513513</v>
      </c>
    </row>
    <row r="36" spans="1:11" ht="12.75">
      <c r="A36" s="162"/>
      <c r="B36" s="165"/>
      <c r="C36" s="188"/>
      <c r="D36" s="9">
        <v>0.8</v>
      </c>
      <c r="E36" s="56">
        <v>8.4</v>
      </c>
      <c r="F36" s="120">
        <v>463.64</v>
      </c>
      <c r="G36" s="99">
        <f>F36+5.22</f>
        <v>468.86</v>
      </c>
      <c r="H36" s="100">
        <f>F36+14.14</f>
        <v>477.78</v>
      </c>
      <c r="I36" s="100">
        <f>F36+26.58</f>
        <v>490.21999999999997</v>
      </c>
      <c r="J36" s="101">
        <f>F36+38.44</f>
        <v>502.08</v>
      </c>
      <c r="K36" s="28">
        <f t="shared" si="0"/>
        <v>119.04761904761904</v>
      </c>
    </row>
    <row r="37" spans="1:11" ht="13.5" thickBot="1">
      <c r="A37" s="163"/>
      <c r="B37" s="166"/>
      <c r="C37" s="174"/>
      <c r="D37" s="13">
        <v>0.9</v>
      </c>
      <c r="E37" s="58">
        <v>8.95</v>
      </c>
      <c r="F37" s="121">
        <v>514.76</v>
      </c>
      <c r="G37" s="102">
        <f>F37+5.11</f>
        <v>519.87</v>
      </c>
      <c r="H37" s="103">
        <f>F37+13.86</f>
        <v>528.62</v>
      </c>
      <c r="I37" s="103">
        <f>F37+26.05</f>
        <v>540.81</v>
      </c>
      <c r="J37" s="104">
        <f>F37+37.68</f>
        <v>552.4399999999999</v>
      </c>
      <c r="K37" s="64">
        <f t="shared" si="0"/>
        <v>111.731843575419</v>
      </c>
    </row>
    <row r="38" spans="1:11" ht="13.5" thickTop="1">
      <c r="A38" s="183" t="s">
        <v>42</v>
      </c>
      <c r="B38" s="185">
        <v>1047</v>
      </c>
      <c r="C38" s="187">
        <v>1000</v>
      </c>
      <c r="D38" s="16">
        <v>0.5</v>
      </c>
      <c r="E38" s="55">
        <v>5.16</v>
      </c>
      <c r="F38" s="123">
        <v>297.02</v>
      </c>
      <c r="G38" s="96">
        <f>F38+5.24</f>
        <v>302.26</v>
      </c>
      <c r="H38" s="97">
        <f>F38+14.23</f>
        <v>311.25</v>
      </c>
      <c r="I38" s="97">
        <f>F38+26.77</f>
        <v>323.78999999999996</v>
      </c>
      <c r="J38" s="98">
        <f>F38+38.71</f>
        <v>335.72999999999996</v>
      </c>
      <c r="K38" s="27">
        <f t="shared" si="0"/>
        <v>193.7984496124031</v>
      </c>
    </row>
    <row r="39" spans="1:11" ht="12.75">
      <c r="A39" s="162"/>
      <c r="B39" s="165"/>
      <c r="C39" s="188"/>
      <c r="D39" s="9">
        <v>0.6</v>
      </c>
      <c r="E39" s="56">
        <v>6.39</v>
      </c>
      <c r="F39" s="120">
        <v>358.62</v>
      </c>
      <c r="G39" s="99" t="s">
        <v>45</v>
      </c>
      <c r="H39" s="100" t="s">
        <v>45</v>
      </c>
      <c r="I39" s="100" t="s">
        <v>45</v>
      </c>
      <c r="J39" s="101" t="s">
        <v>45</v>
      </c>
      <c r="K39" s="28">
        <f t="shared" si="0"/>
        <v>156.4945226917058</v>
      </c>
    </row>
    <row r="40" spans="1:11" ht="12.75">
      <c r="A40" s="162"/>
      <c r="B40" s="165"/>
      <c r="C40" s="188"/>
      <c r="D40" s="9">
        <v>0.7</v>
      </c>
      <c r="E40" s="56">
        <v>7.07</v>
      </c>
      <c r="F40" s="120">
        <v>418.21</v>
      </c>
      <c r="G40" s="99">
        <f>F40+5.2</f>
        <v>423.40999999999997</v>
      </c>
      <c r="H40" s="100">
        <f>F40+14.09</f>
        <v>432.29999999999995</v>
      </c>
      <c r="I40" s="100">
        <f>F40+26.49</f>
        <v>444.7</v>
      </c>
      <c r="J40" s="101">
        <f>F40+38.32</f>
        <v>456.53</v>
      </c>
      <c r="K40" s="28">
        <f t="shared" si="0"/>
        <v>141.44271570014143</v>
      </c>
    </row>
    <row r="41" spans="1:11" ht="12.75">
      <c r="A41" s="162"/>
      <c r="B41" s="165"/>
      <c r="C41" s="188"/>
      <c r="D41" s="9">
        <v>0.8</v>
      </c>
      <c r="E41" s="56">
        <v>8.02</v>
      </c>
      <c r="F41" s="120">
        <v>469.39</v>
      </c>
      <c r="G41" s="99">
        <f>F41+5.28</f>
        <v>474.66999999999996</v>
      </c>
      <c r="H41" s="100">
        <f>F41+14.32</f>
        <v>483.71</v>
      </c>
      <c r="I41" s="100">
        <f>F41+26.91</f>
        <v>496.3</v>
      </c>
      <c r="J41" s="101">
        <f>F41+38.92</f>
        <v>508.31</v>
      </c>
      <c r="K41" s="28">
        <f t="shared" si="0"/>
        <v>124.68827930174564</v>
      </c>
    </row>
    <row r="42" spans="1:11" ht="13.5" customHeight="1" thickBot="1">
      <c r="A42" s="184"/>
      <c r="B42" s="186"/>
      <c r="C42" s="160"/>
      <c r="D42" s="10">
        <v>0.9</v>
      </c>
      <c r="E42" s="57">
        <v>8.88</v>
      </c>
      <c r="F42" s="121">
        <v>521.16</v>
      </c>
      <c r="G42" s="106">
        <f>F42+5.18</f>
        <v>526.3399999999999</v>
      </c>
      <c r="H42" s="107">
        <f>F42+14.03</f>
        <v>535.1899999999999</v>
      </c>
      <c r="I42" s="107">
        <f>F42+26.38</f>
        <v>547.54</v>
      </c>
      <c r="J42" s="105">
        <f>F42+38.14</f>
        <v>559.3</v>
      </c>
      <c r="K42" s="29">
        <f t="shared" si="0"/>
        <v>112.61261261261261</v>
      </c>
    </row>
    <row r="43" spans="1:12" ht="12" customHeight="1" thickTop="1">
      <c r="A43" s="162" t="s">
        <v>116</v>
      </c>
      <c r="B43" s="165">
        <v>902</v>
      </c>
      <c r="C43" s="188">
        <v>845</v>
      </c>
      <c r="D43" s="9">
        <v>0.7</v>
      </c>
      <c r="E43" s="56">
        <v>8.2</v>
      </c>
      <c r="F43" s="120">
        <v>485.45</v>
      </c>
      <c r="G43" s="99">
        <f>F43+6.03</f>
        <v>491.47999999999996</v>
      </c>
      <c r="H43" s="100">
        <f>F43+16.35</f>
        <v>501.8</v>
      </c>
      <c r="I43" s="100">
        <f>F43+30.75</f>
        <v>516.2</v>
      </c>
      <c r="J43" s="101">
        <f>F43+44.48</f>
        <v>529.93</v>
      </c>
      <c r="K43" s="28">
        <f t="shared" si="0"/>
        <v>121.95121951219514</v>
      </c>
      <c r="L43" s="2"/>
    </row>
    <row r="44" spans="1:12" ht="11.25" customHeight="1">
      <c r="A44" s="162"/>
      <c r="B44" s="165"/>
      <c r="C44" s="188"/>
      <c r="D44" s="9">
        <v>0.8</v>
      </c>
      <c r="E44" s="56">
        <v>9.31</v>
      </c>
      <c r="F44" s="120">
        <v>544.85</v>
      </c>
      <c r="G44" s="99">
        <f>F44+6.13</f>
        <v>550.98</v>
      </c>
      <c r="H44" s="100">
        <f>F44+16.62</f>
        <v>561.47</v>
      </c>
      <c r="I44" s="100">
        <f>F44+31.24</f>
        <v>576.09</v>
      </c>
      <c r="J44" s="101">
        <f>F44+45.18</f>
        <v>590.03</v>
      </c>
      <c r="K44" s="28">
        <f t="shared" si="0"/>
        <v>107.41138560687432</v>
      </c>
      <c r="L44" s="2"/>
    </row>
    <row r="45" spans="1:12" ht="11.25" customHeight="1">
      <c r="A45" s="162"/>
      <c r="B45" s="165"/>
      <c r="C45" s="188"/>
      <c r="D45" s="9">
        <v>0.9</v>
      </c>
      <c r="E45" s="56">
        <v>10.31</v>
      </c>
      <c r="F45" s="120">
        <v>604.93</v>
      </c>
      <c r="G45" s="99">
        <f>F45+6.01</f>
        <v>610.9399999999999</v>
      </c>
      <c r="H45" s="100">
        <f>F45+16.28</f>
        <v>621.2099999999999</v>
      </c>
      <c r="I45" s="100">
        <f>F45+30.62</f>
        <v>635.55</v>
      </c>
      <c r="J45" s="101">
        <f>F45+44.28</f>
        <v>649.2099999999999</v>
      </c>
      <c r="K45" s="28">
        <f t="shared" si="0"/>
        <v>96.99321047526672</v>
      </c>
      <c r="L45" s="2"/>
    </row>
    <row r="46" spans="1:12" ht="11.25" customHeight="1" thickBot="1">
      <c r="A46" s="163"/>
      <c r="B46" s="166"/>
      <c r="C46" s="174"/>
      <c r="D46" s="13">
        <v>1</v>
      </c>
      <c r="E46" s="58">
        <v>11.42</v>
      </c>
      <c r="F46" s="122">
        <v>678.17</v>
      </c>
      <c r="G46" s="102">
        <f>F46+6.88</f>
        <v>685.05</v>
      </c>
      <c r="H46" s="103">
        <f>F46+16.12</f>
        <v>694.29</v>
      </c>
      <c r="I46" s="103">
        <f>F46+30.3</f>
        <v>708.4699999999999</v>
      </c>
      <c r="J46" s="104">
        <f>F46+43.82</f>
        <v>721.99</v>
      </c>
      <c r="K46" s="64">
        <f t="shared" si="0"/>
        <v>87.56567425569177</v>
      </c>
      <c r="L46" s="2"/>
    </row>
    <row r="47" spans="1:11" ht="13.5" thickTop="1">
      <c r="A47" s="183" t="s">
        <v>43</v>
      </c>
      <c r="B47" s="185">
        <v>800</v>
      </c>
      <c r="C47" s="187">
        <v>750</v>
      </c>
      <c r="D47" s="16">
        <v>0.7</v>
      </c>
      <c r="E47" s="55">
        <v>9.25</v>
      </c>
      <c r="F47" s="119">
        <v>547.33</v>
      </c>
      <c r="G47" s="96">
        <f>F47+6.8</f>
        <v>554.13</v>
      </c>
      <c r="H47" s="97">
        <f>F47+18.44</f>
        <v>565.7700000000001</v>
      </c>
      <c r="I47" s="97">
        <f>F47+34.67</f>
        <v>582</v>
      </c>
      <c r="J47" s="98">
        <f>F47+50.15</f>
        <v>597.48</v>
      </c>
      <c r="K47" s="27">
        <f t="shared" si="0"/>
        <v>108.10810810810811</v>
      </c>
    </row>
    <row r="48" spans="1:11" ht="12.75">
      <c r="A48" s="162"/>
      <c r="B48" s="165"/>
      <c r="C48" s="188"/>
      <c r="D48" s="9">
        <v>0.8</v>
      </c>
      <c r="E48" s="56">
        <v>10.5</v>
      </c>
      <c r="F48" s="120">
        <v>614.32</v>
      </c>
      <c r="G48" s="99">
        <f>F48+6.91</f>
        <v>621.23</v>
      </c>
      <c r="H48" s="100">
        <f>F48+18.73</f>
        <v>633.0500000000001</v>
      </c>
      <c r="I48" s="100">
        <f>F48+35.22</f>
        <v>649.5400000000001</v>
      </c>
      <c r="J48" s="101">
        <f>F48+50.94</f>
        <v>665.26</v>
      </c>
      <c r="K48" s="28">
        <f t="shared" si="0"/>
        <v>95.23809523809524</v>
      </c>
    </row>
    <row r="49" spans="1:11" ht="12.75">
      <c r="A49" s="162"/>
      <c r="B49" s="165"/>
      <c r="C49" s="188"/>
      <c r="D49" s="9">
        <v>0.9</v>
      </c>
      <c r="E49" s="56">
        <v>11.63</v>
      </c>
      <c r="F49" s="120">
        <v>682.06</v>
      </c>
      <c r="G49" s="99">
        <f>F49+6.77</f>
        <v>688.8299999999999</v>
      </c>
      <c r="H49" s="100">
        <f>F49+18.36</f>
        <v>700.42</v>
      </c>
      <c r="I49" s="100">
        <f>F49+34.52</f>
        <v>716.5799999999999</v>
      </c>
      <c r="J49" s="101">
        <f>F49+49.92</f>
        <v>731.9799999999999</v>
      </c>
      <c r="K49" s="28">
        <f t="shared" si="0"/>
        <v>85.98452278589853</v>
      </c>
    </row>
    <row r="50" spans="1:11" ht="13.5" thickBot="1">
      <c r="A50" s="184"/>
      <c r="B50" s="186"/>
      <c r="C50" s="160"/>
      <c r="D50" s="10">
        <v>1</v>
      </c>
      <c r="E50" s="57">
        <v>12.88</v>
      </c>
      <c r="F50" s="121">
        <v>764.63</v>
      </c>
      <c r="G50" s="106">
        <f>F50+7.76</f>
        <v>772.39</v>
      </c>
      <c r="H50" s="107">
        <f>F50+18.17</f>
        <v>782.8</v>
      </c>
      <c r="I50" s="107">
        <f>F50+34.17</f>
        <v>798.8</v>
      </c>
      <c r="J50" s="105">
        <f>F50+49.41</f>
        <v>814.04</v>
      </c>
      <c r="K50" s="29">
        <f t="shared" si="0"/>
        <v>77.63975155279503</v>
      </c>
    </row>
    <row r="51" spans="1:11" ht="15" customHeight="1" thickTop="1">
      <c r="A51" s="159" t="s">
        <v>8</v>
      </c>
      <c r="B51" s="156">
        <v>726</v>
      </c>
      <c r="C51" s="158">
        <v>674</v>
      </c>
      <c r="D51" s="8">
        <v>0.8</v>
      </c>
      <c r="E51" s="61">
        <v>11.77</v>
      </c>
      <c r="F51" s="123">
        <v>676.93</v>
      </c>
      <c r="G51" s="109" t="s">
        <v>45</v>
      </c>
      <c r="H51" s="110" t="s">
        <v>45</v>
      </c>
      <c r="I51" s="110" t="s">
        <v>45</v>
      </c>
      <c r="J51" s="108" t="s">
        <v>45</v>
      </c>
      <c r="K51" s="65">
        <f>1000/E51</f>
        <v>84.96176720475786</v>
      </c>
    </row>
    <row r="52" spans="1:11" ht="13.5" customHeight="1">
      <c r="A52" s="154"/>
      <c r="B52" s="157"/>
      <c r="C52" s="151"/>
      <c r="D52" s="8">
        <v>0.9</v>
      </c>
      <c r="E52" s="61">
        <v>13.07</v>
      </c>
      <c r="F52" s="123">
        <v>751.58</v>
      </c>
      <c r="G52" s="109" t="s">
        <v>45</v>
      </c>
      <c r="H52" s="110" t="s">
        <v>45</v>
      </c>
      <c r="I52" s="110" t="s">
        <v>45</v>
      </c>
      <c r="J52" s="108" t="s">
        <v>45</v>
      </c>
      <c r="K52" s="65">
        <f t="shared" si="0"/>
        <v>76.51109410864575</v>
      </c>
    </row>
    <row r="53" spans="1:11" ht="13.5" customHeight="1" thickBot="1">
      <c r="A53" s="155"/>
      <c r="B53" s="209"/>
      <c r="C53" s="210"/>
      <c r="D53" s="13">
        <v>1</v>
      </c>
      <c r="E53" s="58">
        <v>14.37</v>
      </c>
      <c r="F53" s="121">
        <v>842.57</v>
      </c>
      <c r="G53" s="102" t="s">
        <v>45</v>
      </c>
      <c r="H53" s="103" t="s">
        <v>45</v>
      </c>
      <c r="I53" s="103" t="s">
        <v>45</v>
      </c>
      <c r="J53" s="104" t="s">
        <v>45</v>
      </c>
      <c r="K53" s="64">
        <f t="shared" si="0"/>
        <v>69.58942240779402</v>
      </c>
    </row>
    <row r="54" spans="1:11" ht="13.5" thickTop="1">
      <c r="A54" s="159" t="s">
        <v>9</v>
      </c>
      <c r="B54" s="156">
        <v>646</v>
      </c>
      <c r="C54" s="158">
        <v>600</v>
      </c>
      <c r="D54" s="16">
        <v>0.7</v>
      </c>
      <c r="E54" s="55">
        <v>11.986</v>
      </c>
      <c r="F54" s="142">
        <v>632.73</v>
      </c>
      <c r="G54" s="96" t="s">
        <v>45</v>
      </c>
      <c r="H54" s="97" t="s">
        <v>45</v>
      </c>
      <c r="I54" s="97" t="s">
        <v>45</v>
      </c>
      <c r="J54" s="98" t="s">
        <v>45</v>
      </c>
      <c r="K54" s="27">
        <f t="shared" si="0"/>
        <v>83.43066911396629</v>
      </c>
    </row>
    <row r="55" spans="1:11" ht="12.75">
      <c r="A55" s="154"/>
      <c r="B55" s="157"/>
      <c r="C55" s="151"/>
      <c r="D55" s="9">
        <v>0.8</v>
      </c>
      <c r="E55" s="56">
        <v>13.393</v>
      </c>
      <c r="F55" s="120">
        <v>760.76</v>
      </c>
      <c r="G55" s="111">
        <f>F55+8.56</f>
        <v>769.3199999999999</v>
      </c>
      <c r="H55" s="100">
        <f>F55+23.2</f>
        <v>783.96</v>
      </c>
      <c r="I55" s="100">
        <f>F55+43.62</f>
        <v>804.38</v>
      </c>
      <c r="J55" s="101">
        <f>F55+63.08</f>
        <v>823.84</v>
      </c>
      <c r="K55" s="28">
        <f t="shared" si="0"/>
        <v>74.66587023071753</v>
      </c>
    </row>
    <row r="56" spans="1:11" ht="12.75">
      <c r="A56" s="154"/>
      <c r="B56" s="157"/>
      <c r="C56" s="151"/>
      <c r="D56" s="9">
        <v>0.9</v>
      </c>
      <c r="E56" s="56">
        <v>14.828</v>
      </c>
      <c r="F56" s="120">
        <v>844.66</v>
      </c>
      <c r="G56" s="111">
        <f>F56+8.39</f>
        <v>853.05</v>
      </c>
      <c r="H56" s="100">
        <f>F56+22.74</f>
        <v>867.4</v>
      </c>
      <c r="I56" s="100">
        <f>F56+42.75</f>
        <v>887.41</v>
      </c>
      <c r="J56" s="101">
        <f>F56+61.82</f>
        <v>906.48</v>
      </c>
      <c r="K56" s="28">
        <f t="shared" si="0"/>
        <v>67.43997841920691</v>
      </c>
    </row>
    <row r="57" spans="1:11" ht="12.75">
      <c r="A57" s="154"/>
      <c r="B57" s="157"/>
      <c r="C57" s="151"/>
      <c r="D57" s="13">
        <v>1</v>
      </c>
      <c r="E57" s="58">
        <v>16.422</v>
      </c>
      <c r="F57" s="143">
        <v>946.92</v>
      </c>
      <c r="G57" s="112">
        <f>F57+9.61</f>
        <v>956.53</v>
      </c>
      <c r="H57" s="103">
        <f>F57+22.51</f>
        <v>969.43</v>
      </c>
      <c r="I57" s="103">
        <f>F57+42.31</f>
        <v>989.23</v>
      </c>
      <c r="J57" s="104">
        <f>F57+61.18</f>
        <v>1008.0999999999999</v>
      </c>
      <c r="K57" s="64">
        <f t="shared" si="0"/>
        <v>60.893922786505904</v>
      </c>
    </row>
    <row r="58" spans="1:11" ht="12.75">
      <c r="A58" s="154"/>
      <c r="B58" s="224">
        <v>807</v>
      </c>
      <c r="C58" s="225">
        <v>750</v>
      </c>
      <c r="D58" s="63">
        <v>0.8</v>
      </c>
      <c r="E58" s="69">
        <v>11.65</v>
      </c>
      <c r="F58" s="123">
        <v>724.08</v>
      </c>
      <c r="G58" s="113">
        <f>F58+7.62</f>
        <v>731.7</v>
      </c>
      <c r="H58" s="115">
        <f>F58+20.66</f>
        <v>744.74</v>
      </c>
      <c r="I58" s="115">
        <f>F58+38.85</f>
        <v>762.9300000000001</v>
      </c>
      <c r="J58" s="114">
        <f>F58+56.18</f>
        <v>780.26</v>
      </c>
      <c r="K58" s="66">
        <f t="shared" si="0"/>
        <v>85.83690987124463</v>
      </c>
    </row>
    <row r="59" spans="1:11" ht="12.75">
      <c r="A59" s="154"/>
      <c r="B59" s="165"/>
      <c r="C59" s="188"/>
      <c r="D59" s="9">
        <v>0.9</v>
      </c>
      <c r="E59" s="56">
        <v>13.01</v>
      </c>
      <c r="F59" s="120">
        <v>777.03</v>
      </c>
      <c r="G59" s="99">
        <f>F59+7.55</f>
        <v>784.5799999999999</v>
      </c>
      <c r="H59" s="100">
        <f>F59+20.47</f>
        <v>797.5</v>
      </c>
      <c r="I59" s="100">
        <f>F59+38.49</f>
        <v>815.52</v>
      </c>
      <c r="J59" s="101">
        <f>F59+55.66</f>
        <v>832.6899999999999</v>
      </c>
      <c r="K59" s="28">
        <f t="shared" si="0"/>
        <v>76.86395080707149</v>
      </c>
    </row>
    <row r="60" spans="1:11" ht="13.5" thickBot="1">
      <c r="A60" s="155"/>
      <c r="B60" s="186"/>
      <c r="C60" s="160"/>
      <c r="D60" s="10">
        <v>1</v>
      </c>
      <c r="E60" s="57">
        <v>14.37</v>
      </c>
      <c r="F60" s="122">
        <v>888.26</v>
      </c>
      <c r="G60" s="106">
        <f>F60+7.69</f>
        <v>895.95</v>
      </c>
      <c r="H60" s="107">
        <f>F60+20.83</f>
        <v>909.09</v>
      </c>
      <c r="I60" s="107">
        <f>F60+39.16</f>
        <v>927.42</v>
      </c>
      <c r="J60" s="105">
        <f>F60+56.63</f>
        <v>944.89</v>
      </c>
      <c r="K60" s="29">
        <f t="shared" si="0"/>
        <v>69.58942240779402</v>
      </c>
    </row>
    <row r="61" spans="1:11" ht="13.5" thickTop="1">
      <c r="A61" s="214" t="s">
        <v>44</v>
      </c>
      <c r="B61" s="217">
        <v>1250</v>
      </c>
      <c r="C61" s="220">
        <v>1250</v>
      </c>
      <c r="D61" s="62">
        <v>0.4</v>
      </c>
      <c r="E61" s="61">
        <v>3.52</v>
      </c>
      <c r="F61" s="119">
        <v>234</v>
      </c>
      <c r="G61" s="109" t="s">
        <v>45</v>
      </c>
      <c r="H61" s="110" t="s">
        <v>45</v>
      </c>
      <c r="I61" s="110" t="s">
        <v>45</v>
      </c>
      <c r="J61" s="108" t="s">
        <v>45</v>
      </c>
      <c r="K61" s="65">
        <f t="shared" si="0"/>
        <v>284.09090909090907</v>
      </c>
    </row>
    <row r="62" spans="1:11" ht="12.75">
      <c r="A62" s="215"/>
      <c r="B62" s="218"/>
      <c r="C62" s="221"/>
      <c r="D62" s="19">
        <v>0.45</v>
      </c>
      <c r="E62" s="56">
        <v>3.92</v>
      </c>
      <c r="F62" s="120">
        <v>239.55</v>
      </c>
      <c r="G62" s="99" t="s">
        <v>45</v>
      </c>
      <c r="H62" s="100" t="s">
        <v>45</v>
      </c>
      <c r="I62" s="100" t="s">
        <v>45</v>
      </c>
      <c r="J62" s="101" t="s">
        <v>45</v>
      </c>
      <c r="K62" s="28">
        <f t="shared" si="0"/>
        <v>255.10204081632654</v>
      </c>
    </row>
    <row r="63" spans="1:11" ht="12.75">
      <c r="A63" s="215"/>
      <c r="B63" s="218"/>
      <c r="C63" s="221"/>
      <c r="D63" s="19">
        <v>0.5</v>
      </c>
      <c r="E63" s="56">
        <v>4.45</v>
      </c>
      <c r="F63" s="120">
        <v>248.79</v>
      </c>
      <c r="G63" s="99">
        <f>F63+4.39</f>
        <v>253.17999999999998</v>
      </c>
      <c r="H63" s="100">
        <f>F63+11.92</f>
        <v>260.71</v>
      </c>
      <c r="I63" s="100">
        <f>F63+22.42</f>
        <v>271.21</v>
      </c>
      <c r="J63" s="101">
        <f>F63+32.43</f>
        <v>281.21999999999997</v>
      </c>
      <c r="K63" s="28">
        <f t="shared" si="0"/>
        <v>224.7191011235955</v>
      </c>
    </row>
    <row r="64" spans="1:11" ht="12.75">
      <c r="A64" s="215"/>
      <c r="B64" s="218"/>
      <c r="C64" s="221"/>
      <c r="D64" s="19">
        <v>0.6</v>
      </c>
      <c r="E64" s="56">
        <v>5.12</v>
      </c>
      <c r="F64" s="120">
        <v>300.37</v>
      </c>
      <c r="G64" s="99" t="s">
        <v>45</v>
      </c>
      <c r="H64" s="100" t="s">
        <v>45</v>
      </c>
      <c r="I64" s="100" t="s">
        <v>45</v>
      </c>
      <c r="J64" s="101" t="s">
        <v>45</v>
      </c>
      <c r="K64" s="28">
        <f t="shared" si="0"/>
        <v>195.3125</v>
      </c>
    </row>
    <row r="65" spans="1:11" ht="12.75">
      <c r="A65" s="215"/>
      <c r="B65" s="218"/>
      <c r="C65" s="221"/>
      <c r="D65" s="19">
        <v>0.7</v>
      </c>
      <c r="E65" s="56">
        <v>6.098</v>
      </c>
      <c r="F65" s="120">
        <v>350.3</v>
      </c>
      <c r="G65" s="99">
        <f>F65+4.35</f>
        <v>354.65000000000003</v>
      </c>
      <c r="H65" s="100">
        <f>F65+11.8</f>
        <v>362.1</v>
      </c>
      <c r="I65" s="100">
        <f>F65+22.19</f>
        <v>372.49</v>
      </c>
      <c r="J65" s="101">
        <f>F65+32.09</f>
        <v>382.39</v>
      </c>
      <c r="K65" s="28">
        <f t="shared" si="0"/>
        <v>163.98819285011479</v>
      </c>
    </row>
    <row r="66" spans="1:11" ht="12.75">
      <c r="A66" s="215"/>
      <c r="B66" s="218"/>
      <c r="C66" s="221"/>
      <c r="D66" s="19">
        <v>0.8</v>
      </c>
      <c r="E66" s="56">
        <v>6.922</v>
      </c>
      <c r="F66" s="120">
        <v>393.16</v>
      </c>
      <c r="G66" s="99">
        <f>F66+4.42</f>
        <v>397.58000000000004</v>
      </c>
      <c r="H66" s="100">
        <f>F66+11.99</f>
        <v>405.15000000000003</v>
      </c>
      <c r="I66" s="100">
        <f>F66+22.54</f>
        <v>415.70000000000005</v>
      </c>
      <c r="J66" s="101">
        <f>F66+32.6</f>
        <v>425.76000000000005</v>
      </c>
      <c r="K66" s="28">
        <f t="shared" si="0"/>
        <v>144.4669170759896</v>
      </c>
    </row>
    <row r="67" spans="1:11" ht="12.75">
      <c r="A67" s="215"/>
      <c r="B67" s="218"/>
      <c r="C67" s="221"/>
      <c r="D67" s="19">
        <v>0.9</v>
      </c>
      <c r="E67" s="56">
        <v>7.663</v>
      </c>
      <c r="F67" s="120">
        <v>436.52</v>
      </c>
      <c r="G67" s="99">
        <f>F67+4.34</f>
        <v>440.85999999999996</v>
      </c>
      <c r="H67" s="100">
        <f>F67+11.75</f>
        <v>448.27</v>
      </c>
      <c r="I67" s="100">
        <f>F67+22.09</f>
        <v>458.60999999999996</v>
      </c>
      <c r="J67" s="101">
        <f>F67+31.95</f>
        <v>468.46999999999997</v>
      </c>
      <c r="K67" s="28">
        <f t="shared" si="0"/>
        <v>130.49719431032233</v>
      </c>
    </row>
    <row r="68" spans="1:11" ht="13.5" thickBot="1">
      <c r="A68" s="216"/>
      <c r="B68" s="219"/>
      <c r="C68" s="222"/>
      <c r="D68" s="52">
        <v>1</v>
      </c>
      <c r="E68" s="57">
        <v>8.487</v>
      </c>
      <c r="F68" s="121">
        <v>489.36</v>
      </c>
      <c r="G68" s="106">
        <f>F68+4.29</f>
        <v>493.65000000000003</v>
      </c>
      <c r="H68" s="107">
        <f>F68+11.63</f>
        <v>500.99</v>
      </c>
      <c r="I68" s="107">
        <f>F68+21.87</f>
        <v>511.23</v>
      </c>
      <c r="J68" s="105">
        <f>F68+31.62</f>
        <v>520.98</v>
      </c>
      <c r="K68" s="29">
        <f t="shared" si="0"/>
        <v>117.82726522917403</v>
      </c>
    </row>
    <row r="69" spans="1:11" ht="68.25" customHeight="1" thickTop="1">
      <c r="A69" s="213" t="s">
        <v>112</v>
      </c>
      <c r="B69" s="213"/>
      <c r="C69" s="213"/>
      <c r="D69" s="213"/>
      <c r="E69" s="213"/>
      <c r="F69" s="213"/>
      <c r="G69" s="213"/>
      <c r="H69" s="213"/>
      <c r="I69" s="213"/>
      <c r="J69" s="213"/>
      <c r="K69" s="213"/>
    </row>
    <row r="70" spans="1:11" ht="254.25" customHeight="1">
      <c r="A70" s="207" t="s">
        <v>115</v>
      </c>
      <c r="B70" s="208"/>
      <c r="C70" s="208"/>
      <c r="D70" s="208"/>
      <c r="E70" s="208"/>
      <c r="F70" s="208"/>
      <c r="G70" s="208"/>
      <c r="H70" s="208"/>
      <c r="I70" s="208"/>
      <c r="J70" s="208"/>
      <c r="K70" s="208"/>
    </row>
    <row r="71" spans="1:12" ht="15.75">
      <c r="A71" s="50" t="s">
        <v>55</v>
      </c>
      <c r="B71" s="48"/>
      <c r="C71" s="48"/>
      <c r="D71" s="48"/>
      <c r="E71" s="48"/>
      <c r="F71" s="49"/>
      <c r="G71" s="49"/>
      <c r="H71" s="49"/>
      <c r="I71" s="49"/>
      <c r="J71" s="49"/>
      <c r="K71" s="49"/>
      <c r="L71" s="49"/>
    </row>
    <row r="72" spans="1:11" ht="31.5" customHeight="1">
      <c r="A72" s="223" t="s">
        <v>56</v>
      </c>
      <c r="B72" s="223"/>
      <c r="C72" s="223"/>
      <c r="D72" s="223"/>
      <c r="E72" s="223"/>
      <c r="F72" s="223"/>
      <c r="G72" s="223"/>
      <c r="H72" s="223"/>
      <c r="I72" s="223"/>
      <c r="J72" s="223"/>
      <c r="K72" s="223"/>
    </row>
    <row r="73" spans="1:11" ht="37.5" customHeight="1">
      <c r="A73" s="212" t="s">
        <v>103</v>
      </c>
      <c r="B73" s="212"/>
      <c r="C73" s="212"/>
      <c r="D73" s="212"/>
      <c r="E73" s="212"/>
      <c r="F73" s="212"/>
      <c r="G73" s="212"/>
      <c r="H73" s="212"/>
      <c r="I73" s="212"/>
      <c r="J73" s="212"/>
      <c r="K73" s="212"/>
    </row>
    <row r="74" spans="1:4" ht="12.75">
      <c r="A74"/>
      <c r="D74"/>
    </row>
    <row r="75" spans="1:4" ht="12.75">
      <c r="A75"/>
      <c r="D75"/>
    </row>
    <row r="76" spans="1:4" ht="12.75">
      <c r="A76"/>
      <c r="D76"/>
    </row>
    <row r="77" spans="1:5" ht="12.75">
      <c r="A77" s="20"/>
      <c r="B77" s="21"/>
      <c r="C77" s="21"/>
      <c r="D77" s="20"/>
      <c r="E77" s="21"/>
    </row>
    <row r="78" spans="1:5" ht="12.75">
      <c r="A78" s="20"/>
      <c r="B78" s="21"/>
      <c r="C78" s="21"/>
      <c r="D78" s="20"/>
      <c r="E78" s="21"/>
    </row>
    <row r="79" spans="1:5" ht="12.75">
      <c r="A79" s="20"/>
      <c r="B79" s="21"/>
      <c r="C79" s="21"/>
      <c r="D79" s="20"/>
      <c r="E79" s="21"/>
    </row>
    <row r="80" spans="1:5" ht="12.75">
      <c r="A80" s="20"/>
      <c r="B80" s="21"/>
      <c r="C80" s="21"/>
      <c r="D80" s="20"/>
      <c r="E80" s="21"/>
    </row>
    <row r="81" spans="1:5" ht="12.75">
      <c r="A81" s="20"/>
      <c r="B81" s="21"/>
      <c r="C81" s="21"/>
      <c r="D81" s="20"/>
      <c r="E81" s="21"/>
    </row>
    <row r="82" spans="1:5" ht="12.75">
      <c r="A82" s="20"/>
      <c r="B82" s="21"/>
      <c r="C82" s="21"/>
      <c r="D82" s="20"/>
      <c r="E82" s="21"/>
    </row>
    <row r="83" spans="1:5" ht="12.75">
      <c r="A83" s="20"/>
      <c r="B83" s="21"/>
      <c r="C83" s="21"/>
      <c r="D83" s="20"/>
      <c r="E83" s="21"/>
    </row>
    <row r="84" spans="1:5" ht="12.75">
      <c r="A84" s="20"/>
      <c r="B84" s="21"/>
      <c r="C84" s="21"/>
      <c r="D84" s="20"/>
      <c r="E84" s="21"/>
    </row>
    <row r="85" spans="1:5" ht="12.75">
      <c r="A85" s="20"/>
      <c r="B85" s="21"/>
      <c r="C85" s="21"/>
      <c r="D85" s="20"/>
      <c r="E85" s="21"/>
    </row>
    <row r="86" spans="1:5" ht="12.75">
      <c r="A86" s="20"/>
      <c r="B86" s="21"/>
      <c r="C86" s="21"/>
      <c r="D86" s="20"/>
      <c r="E86" s="21"/>
    </row>
    <row r="87" spans="1:5" ht="12.75">
      <c r="A87" s="20"/>
      <c r="B87" s="21"/>
      <c r="C87" s="21"/>
      <c r="D87" s="20"/>
      <c r="E87" s="21"/>
    </row>
    <row r="88" spans="1:5" ht="12.75">
      <c r="A88" s="20"/>
      <c r="B88" s="21"/>
      <c r="C88" s="21"/>
      <c r="D88" s="20"/>
      <c r="E88" s="21"/>
    </row>
    <row r="89" spans="1:5" ht="12.75">
      <c r="A89" s="20"/>
      <c r="B89" s="21"/>
      <c r="C89" s="21"/>
      <c r="D89" s="20"/>
      <c r="E89" s="21"/>
    </row>
    <row r="90" spans="1:5" ht="12.75">
      <c r="A90" s="20"/>
      <c r="B90" s="21"/>
      <c r="C90" s="21"/>
      <c r="D90" s="20"/>
      <c r="E90" s="21"/>
    </row>
    <row r="91" spans="1:5" ht="12.75">
      <c r="A91" s="20"/>
      <c r="B91" s="21"/>
      <c r="C91" s="21"/>
      <c r="D91" s="20"/>
      <c r="E91" s="21"/>
    </row>
    <row r="92" spans="1:5" ht="12.75">
      <c r="A92" s="20"/>
      <c r="B92" s="21"/>
      <c r="C92" s="21"/>
      <c r="D92" s="20"/>
      <c r="E92" s="21"/>
    </row>
    <row r="93" spans="1:5" ht="12.75">
      <c r="A93" s="20"/>
      <c r="B93" s="21"/>
      <c r="C93" s="21"/>
      <c r="D93" s="20"/>
      <c r="E93" s="21"/>
    </row>
  </sheetData>
  <sheetProtection password="CF42" sheet="1" objects="1" scenarios="1"/>
  <mergeCells count="57">
    <mergeCell ref="G3:K3"/>
    <mergeCell ref="A73:K73"/>
    <mergeCell ref="A69:K69"/>
    <mergeCell ref="A61:A68"/>
    <mergeCell ref="B61:B68"/>
    <mergeCell ref="C61:C68"/>
    <mergeCell ref="A72:K72"/>
    <mergeCell ref="C38:C42"/>
    <mergeCell ref="B58:B60"/>
    <mergeCell ref="C58:C60"/>
    <mergeCell ref="A70:K70"/>
    <mergeCell ref="A47:A50"/>
    <mergeCell ref="B47:B50"/>
    <mergeCell ref="C47:C50"/>
    <mergeCell ref="A51:A53"/>
    <mergeCell ref="B51:B53"/>
    <mergeCell ref="C51:C53"/>
    <mergeCell ref="B27:B32"/>
    <mergeCell ref="C27:C32"/>
    <mergeCell ref="A43:A46"/>
    <mergeCell ref="B43:B46"/>
    <mergeCell ref="C43:C46"/>
    <mergeCell ref="A33:A37"/>
    <mergeCell ref="B33:B37"/>
    <mergeCell ref="C33:C37"/>
    <mergeCell ref="A38:A42"/>
    <mergeCell ref="B38:B42"/>
    <mergeCell ref="D4:D6"/>
    <mergeCell ref="C1:K1"/>
    <mergeCell ref="A2:K2"/>
    <mergeCell ref="K4:K6"/>
    <mergeCell ref="B4:C4"/>
    <mergeCell ref="F4:J4"/>
    <mergeCell ref="E4:E5"/>
    <mergeCell ref="B5:B6"/>
    <mergeCell ref="C5:C6"/>
    <mergeCell ref="A3:E3"/>
    <mergeCell ref="A21:A23"/>
    <mergeCell ref="B21:B23"/>
    <mergeCell ref="C21:C23"/>
    <mergeCell ref="A54:A60"/>
    <mergeCell ref="B54:B57"/>
    <mergeCell ref="C54:C57"/>
    <mergeCell ref="A24:A26"/>
    <mergeCell ref="B24:B26"/>
    <mergeCell ref="C24:C26"/>
    <mergeCell ref="A27:A32"/>
    <mergeCell ref="A15:A20"/>
    <mergeCell ref="B15:B20"/>
    <mergeCell ref="C15:C20"/>
    <mergeCell ref="A4:A6"/>
    <mergeCell ref="A7:A8"/>
    <mergeCell ref="B7:B8"/>
    <mergeCell ref="C7:C8"/>
    <mergeCell ref="A9:A14"/>
    <mergeCell ref="B9:B14"/>
    <mergeCell ref="C9:C14"/>
  </mergeCells>
  <printOptions/>
  <pageMargins left="0.27" right="0.2" top="0.18" bottom="0.2" header="0.2" footer="0.2"/>
  <pageSetup horizontalDpi="600" verticalDpi="600" orientation="portrait" paperSize="9" scale="57" r:id="rId2"/>
  <drawing r:id="rId1"/>
</worksheet>
</file>

<file path=xl/worksheets/sheet2.xml><?xml version="1.0" encoding="utf-8"?>
<worksheet xmlns="http://schemas.openxmlformats.org/spreadsheetml/2006/main" xmlns:r="http://schemas.openxmlformats.org/officeDocument/2006/relationships">
  <sheetPr>
    <tabColor indexed="47"/>
  </sheetPr>
  <dimension ref="A1:N157"/>
  <sheetViews>
    <sheetView view="pageBreakPreview" zoomScaleSheetLayoutView="100" workbookViewId="0" topLeftCell="A1">
      <selection activeCell="G22" sqref="G22"/>
    </sheetView>
  </sheetViews>
  <sheetFormatPr defaultColWidth="9.00390625" defaultRowHeight="12.75"/>
  <cols>
    <col min="1" max="1" width="11.25390625" style="0" customWidth="1"/>
    <col min="2" max="2" width="10.375" style="0" customWidth="1"/>
    <col min="3" max="4" width="9.625" style="0" customWidth="1"/>
    <col min="5" max="5" width="10.875" style="0" customWidth="1"/>
    <col min="6" max="6" width="26.375" style="0" customWidth="1"/>
    <col min="7" max="7" width="19.125" style="0" customWidth="1"/>
    <col min="8" max="8" width="19.625" style="0" customWidth="1"/>
    <col min="9" max="9" width="21.25390625" style="0" customWidth="1"/>
    <col min="10" max="10" width="9.625" style="0" customWidth="1"/>
  </cols>
  <sheetData>
    <row r="1" spans="1:10" ht="56.25" customHeight="1">
      <c r="A1" s="6"/>
      <c r="B1" s="22"/>
      <c r="C1" s="287" t="s">
        <v>113</v>
      </c>
      <c r="D1" s="191"/>
      <c r="E1" s="191"/>
      <c r="F1" s="191"/>
      <c r="G1" s="191"/>
      <c r="H1" s="191"/>
      <c r="I1" s="191"/>
      <c r="J1" s="191"/>
    </row>
    <row r="2" spans="1:10" ht="34.5" customHeight="1">
      <c r="A2" s="212" t="s">
        <v>98</v>
      </c>
      <c r="B2" s="212"/>
      <c r="C2" s="212"/>
      <c r="D2" s="212"/>
      <c r="E2" s="212"/>
      <c r="F2" s="212"/>
      <c r="G2" s="212"/>
      <c r="H2" s="212"/>
      <c r="I2" s="212"/>
      <c r="J2" s="212"/>
    </row>
    <row r="3" spans="1:10" ht="18" customHeight="1" thickBot="1">
      <c r="A3" s="279" t="s">
        <v>12</v>
      </c>
      <c r="B3" s="279"/>
      <c r="C3" s="279"/>
      <c r="D3" s="279"/>
      <c r="E3" s="279"/>
      <c r="G3" s="276" t="s">
        <v>117</v>
      </c>
      <c r="H3" s="276"/>
      <c r="I3" s="276"/>
      <c r="J3" s="276"/>
    </row>
    <row r="4" spans="1:10" ht="13.5" customHeight="1" thickTop="1">
      <c r="A4" s="226" t="s">
        <v>0</v>
      </c>
      <c r="B4" s="240" t="s">
        <v>1</v>
      </c>
      <c r="C4" s="241"/>
      <c r="D4" s="226" t="s">
        <v>85</v>
      </c>
      <c r="E4" s="197" t="s">
        <v>10</v>
      </c>
      <c r="F4" s="284" t="s">
        <v>92</v>
      </c>
      <c r="G4" s="285"/>
      <c r="H4" s="285"/>
      <c r="I4" s="286"/>
      <c r="J4" s="273" t="s">
        <v>100</v>
      </c>
    </row>
    <row r="5" spans="1:10" ht="63.75">
      <c r="A5" s="227"/>
      <c r="B5" s="296" t="s">
        <v>3</v>
      </c>
      <c r="C5" s="298" t="s">
        <v>93</v>
      </c>
      <c r="D5" s="227"/>
      <c r="E5" s="280"/>
      <c r="F5" s="116" t="s">
        <v>107</v>
      </c>
      <c r="G5" s="77" t="s">
        <v>104</v>
      </c>
      <c r="H5" s="85" t="s">
        <v>105</v>
      </c>
      <c r="I5" s="75" t="s">
        <v>106</v>
      </c>
      <c r="J5" s="274"/>
    </row>
    <row r="6" spans="1:10" ht="15.75" customHeight="1" thickBot="1">
      <c r="A6" s="228"/>
      <c r="B6" s="297"/>
      <c r="C6" s="299"/>
      <c r="D6" s="228"/>
      <c r="E6" s="79" t="s">
        <v>46</v>
      </c>
      <c r="F6" s="76" t="s">
        <v>2</v>
      </c>
      <c r="G6" s="78" t="s">
        <v>2</v>
      </c>
      <c r="H6" s="86" t="s">
        <v>2</v>
      </c>
      <c r="I6" s="76" t="s">
        <v>2</v>
      </c>
      <c r="J6" s="275"/>
    </row>
    <row r="7" spans="1:10" ht="13.5" thickTop="1">
      <c r="A7" s="293" t="s">
        <v>5</v>
      </c>
      <c r="B7" s="281">
        <v>1150</v>
      </c>
      <c r="C7" s="290">
        <v>1100</v>
      </c>
      <c r="D7" s="11">
        <v>0.4</v>
      </c>
      <c r="E7" s="80">
        <v>3.811</v>
      </c>
      <c r="F7" s="135">
        <v>211.2</v>
      </c>
      <c r="G7" s="124">
        <v>486.07</v>
      </c>
      <c r="H7" s="124">
        <v>481.86</v>
      </c>
      <c r="I7" s="145">
        <v>556.57</v>
      </c>
      <c r="J7" s="27">
        <f>1000/E7</f>
        <v>262.39832065074785</v>
      </c>
    </row>
    <row r="8" spans="1:10" ht="12.75">
      <c r="A8" s="294"/>
      <c r="B8" s="282"/>
      <c r="C8" s="291"/>
      <c r="D8" s="12">
        <v>0.45</v>
      </c>
      <c r="E8" s="81">
        <v>4.3260000000000005</v>
      </c>
      <c r="F8" s="136">
        <v>227.50992000000002</v>
      </c>
      <c r="G8" s="125">
        <v>504.63313999999997</v>
      </c>
      <c r="H8" s="125">
        <v>500.09739999999994</v>
      </c>
      <c r="I8" s="146">
        <v>558.90648</v>
      </c>
      <c r="J8" s="28">
        <f aca="true" t="shared" si="0" ref="J8:J59">1000/E8</f>
        <v>231.1604253351826</v>
      </c>
    </row>
    <row r="9" spans="1:10" ht="12.75">
      <c r="A9" s="294"/>
      <c r="B9" s="282"/>
      <c r="C9" s="291"/>
      <c r="D9" s="12">
        <v>0.5</v>
      </c>
      <c r="E9" s="81">
        <v>4.841</v>
      </c>
      <c r="F9" s="136">
        <v>243.078352</v>
      </c>
      <c r="G9" s="125">
        <v>516.37476</v>
      </c>
      <c r="H9" s="125">
        <v>515.4303</v>
      </c>
      <c r="I9" s="146">
        <v>562.62492</v>
      </c>
      <c r="J9" s="28">
        <f t="shared" si="0"/>
        <v>206.5688907250568</v>
      </c>
    </row>
    <row r="10" spans="1:10" ht="12.75">
      <c r="A10" s="294"/>
      <c r="B10" s="282"/>
      <c r="C10" s="291"/>
      <c r="D10" s="12">
        <v>0.6</v>
      </c>
      <c r="E10" s="81">
        <v>6.118200000000001</v>
      </c>
      <c r="F10" s="136">
        <v>280.147824</v>
      </c>
      <c r="G10" s="125">
        <v>584.8072999999999</v>
      </c>
      <c r="H10" s="125">
        <v>583.54802</v>
      </c>
      <c r="I10" s="146">
        <v>636.5898</v>
      </c>
      <c r="J10" s="28">
        <f t="shared" si="0"/>
        <v>163.44676538851294</v>
      </c>
    </row>
    <row r="11" spans="1:10" ht="12.75">
      <c r="A11" s="294"/>
      <c r="B11" s="282"/>
      <c r="C11" s="291"/>
      <c r="D11" s="12">
        <v>0.7</v>
      </c>
      <c r="E11" s="81">
        <v>6.6229</v>
      </c>
      <c r="F11" s="136">
        <v>320.006368</v>
      </c>
      <c r="G11" s="125">
        <v>651.53748</v>
      </c>
      <c r="H11" s="125">
        <v>651.2692999999999</v>
      </c>
      <c r="I11" s="146">
        <v>703.14156</v>
      </c>
      <c r="J11" s="28">
        <f t="shared" si="0"/>
        <v>150.9912576061846</v>
      </c>
    </row>
    <row r="12" spans="1:10" ht="13.5" thickBot="1">
      <c r="A12" s="295"/>
      <c r="B12" s="283"/>
      <c r="C12" s="292"/>
      <c r="D12" s="24">
        <v>0.8</v>
      </c>
      <c r="E12" s="84">
        <v>8.034</v>
      </c>
      <c r="F12" s="138">
        <v>352.73831999999993</v>
      </c>
      <c r="G12" s="127">
        <v>717.0083799999999</v>
      </c>
      <c r="H12" s="127">
        <v>703.2728999999999</v>
      </c>
      <c r="I12" s="148">
        <v>756.88668</v>
      </c>
      <c r="J12" s="29">
        <f t="shared" si="0"/>
        <v>124.47099825740601</v>
      </c>
    </row>
    <row r="13" spans="1:10" ht="13.5" thickTop="1">
      <c r="A13" s="235" t="s">
        <v>6</v>
      </c>
      <c r="B13" s="229">
        <v>1023</v>
      </c>
      <c r="C13" s="242">
        <v>1000</v>
      </c>
      <c r="D13" s="11">
        <v>0.4</v>
      </c>
      <c r="E13" s="80">
        <v>4.614400000000001</v>
      </c>
      <c r="F13" s="135">
        <v>237.4140129032258</v>
      </c>
      <c r="G13" s="124">
        <v>546.4225799999999</v>
      </c>
      <c r="H13" s="124">
        <v>541.6886199999999</v>
      </c>
      <c r="I13" s="145">
        <v>625.6601999999999</v>
      </c>
      <c r="J13" s="65">
        <f t="shared" si="0"/>
        <v>216.71289875173366</v>
      </c>
    </row>
    <row r="14" spans="1:10" ht="12.75">
      <c r="A14" s="236"/>
      <c r="B14" s="230"/>
      <c r="C14" s="243"/>
      <c r="D14" s="12">
        <v>0.45</v>
      </c>
      <c r="E14" s="81">
        <v>5.0264</v>
      </c>
      <c r="F14" s="136">
        <v>255.74357849462365</v>
      </c>
      <c r="G14" s="125">
        <v>567.2823199999999</v>
      </c>
      <c r="H14" s="125">
        <v>562.1868999999999</v>
      </c>
      <c r="I14" s="146">
        <v>628.29756</v>
      </c>
      <c r="J14" s="28">
        <f t="shared" si="0"/>
        <v>198.94954639503422</v>
      </c>
    </row>
    <row r="15" spans="1:10" ht="12.75">
      <c r="A15" s="236"/>
      <c r="B15" s="230"/>
      <c r="C15" s="243"/>
      <c r="D15" s="12">
        <v>0.5</v>
      </c>
      <c r="E15" s="81">
        <v>5.438400000000001</v>
      </c>
      <c r="F15" s="136">
        <v>273.2552344086022</v>
      </c>
      <c r="G15" s="125">
        <v>580.4814399999999</v>
      </c>
      <c r="H15" s="125">
        <v>579.42038</v>
      </c>
      <c r="I15" s="146">
        <v>632.4793199999999</v>
      </c>
      <c r="J15" s="28">
        <f t="shared" si="0"/>
        <v>183.87761106207705</v>
      </c>
    </row>
    <row r="16" spans="1:10" ht="12.75">
      <c r="A16" s="236"/>
      <c r="B16" s="230"/>
      <c r="C16" s="243"/>
      <c r="D16" s="12">
        <v>0.6</v>
      </c>
      <c r="E16" s="81">
        <v>5.8504</v>
      </c>
      <c r="F16" s="136">
        <v>314.92668387096774</v>
      </c>
      <c r="G16" s="125">
        <v>657.4024599999999</v>
      </c>
      <c r="H16" s="125">
        <v>655.9916</v>
      </c>
      <c r="I16" s="146">
        <v>715.61556</v>
      </c>
      <c r="J16" s="28">
        <f t="shared" si="0"/>
        <v>170.9284835224942</v>
      </c>
    </row>
    <row r="17" spans="1:10" ht="12.75">
      <c r="A17" s="236"/>
      <c r="B17" s="230"/>
      <c r="C17" s="243"/>
      <c r="D17" s="18">
        <v>0.7</v>
      </c>
      <c r="E17" s="81">
        <v>7.4469</v>
      </c>
      <c r="F17" s="136">
        <v>359.74393978494624</v>
      </c>
      <c r="G17" s="125">
        <v>732.4228999999999</v>
      </c>
      <c r="H17" s="125">
        <v>732.11974</v>
      </c>
      <c r="I17" s="146">
        <v>790.4358</v>
      </c>
      <c r="J17" s="28">
        <f t="shared" si="0"/>
        <v>134.28406451006458</v>
      </c>
    </row>
    <row r="18" spans="1:10" ht="13.5" thickBot="1">
      <c r="A18" s="237"/>
      <c r="B18" s="231"/>
      <c r="C18" s="244"/>
      <c r="D18" s="51">
        <v>0.8</v>
      </c>
      <c r="E18" s="82">
        <v>8.4563</v>
      </c>
      <c r="F18" s="137">
        <v>396.53938924731193</v>
      </c>
      <c r="G18" s="126">
        <v>806.02082</v>
      </c>
      <c r="H18" s="126">
        <v>790.5829799999999</v>
      </c>
      <c r="I18" s="147">
        <v>850.85748</v>
      </c>
      <c r="J18" s="64">
        <f t="shared" si="0"/>
        <v>118.2550287950995</v>
      </c>
    </row>
    <row r="19" spans="1:10" ht="13.5" thickTop="1">
      <c r="A19" s="238" t="s">
        <v>7</v>
      </c>
      <c r="B19" s="245">
        <v>1051</v>
      </c>
      <c r="C19" s="247">
        <v>1000</v>
      </c>
      <c r="D19" s="5">
        <v>0.4</v>
      </c>
      <c r="E19" s="83">
        <v>4.5835</v>
      </c>
      <c r="F19" s="139">
        <v>231.07878972407232</v>
      </c>
      <c r="G19" s="128">
        <v>531.85924</v>
      </c>
      <c r="H19" s="128">
        <v>527.2535399999999</v>
      </c>
      <c r="I19" s="149">
        <v>608.99256</v>
      </c>
      <c r="J19" s="27">
        <f t="shared" si="0"/>
        <v>218.17388458601505</v>
      </c>
    </row>
    <row r="20" spans="1:10" ht="12.75">
      <c r="A20" s="236"/>
      <c r="B20" s="230"/>
      <c r="C20" s="233"/>
      <c r="D20" s="12">
        <v>0.45</v>
      </c>
      <c r="E20" s="81">
        <v>5.0779</v>
      </c>
      <c r="F20" s="136">
        <v>248.94044529019982</v>
      </c>
      <c r="G20" s="125">
        <v>552.1709599999999</v>
      </c>
      <c r="H20" s="125">
        <v>547.2038</v>
      </c>
      <c r="I20" s="146">
        <v>611.55864</v>
      </c>
      <c r="J20" s="28">
        <f t="shared" si="0"/>
        <v>196.93180251678845</v>
      </c>
    </row>
    <row r="21" spans="1:10" ht="12.75">
      <c r="A21" s="236"/>
      <c r="B21" s="230"/>
      <c r="C21" s="233"/>
      <c r="D21" s="12">
        <v>0.5</v>
      </c>
      <c r="E21" s="81">
        <v>5.397200000000001</v>
      </c>
      <c r="F21" s="136">
        <v>265.98556803044727</v>
      </c>
      <c r="G21" s="125">
        <v>565.00862</v>
      </c>
      <c r="H21" s="125">
        <v>563.98254</v>
      </c>
      <c r="I21" s="146">
        <v>615.6216000000001</v>
      </c>
      <c r="J21" s="28">
        <f t="shared" si="0"/>
        <v>185.28125694804712</v>
      </c>
    </row>
    <row r="22" spans="1:10" ht="12.75">
      <c r="A22" s="236"/>
      <c r="B22" s="230"/>
      <c r="C22" s="233"/>
      <c r="D22" s="12">
        <v>0.6</v>
      </c>
      <c r="E22" s="81">
        <v>6.695</v>
      </c>
      <c r="F22" s="136">
        <v>306.5366294957184</v>
      </c>
      <c r="G22" s="125">
        <v>639.8891399999999</v>
      </c>
      <c r="H22" s="125">
        <v>638.51326</v>
      </c>
      <c r="I22" s="146">
        <v>696.54816</v>
      </c>
      <c r="J22" s="28">
        <f t="shared" si="0"/>
        <v>149.3651979088872</v>
      </c>
    </row>
    <row r="23" spans="1:10" ht="12.75">
      <c r="A23" s="236"/>
      <c r="B23" s="230"/>
      <c r="C23" s="233"/>
      <c r="D23" s="18">
        <v>0.7</v>
      </c>
      <c r="E23" s="81">
        <v>7.4469</v>
      </c>
      <c r="F23" s="136">
        <v>350.14968905803994</v>
      </c>
      <c r="G23" s="125">
        <v>712.9157199999999</v>
      </c>
      <c r="H23" s="125">
        <v>712.6125599999999</v>
      </c>
      <c r="I23" s="146">
        <v>769.3844399999999</v>
      </c>
      <c r="J23" s="28">
        <f t="shared" si="0"/>
        <v>134.28406451006458</v>
      </c>
    </row>
    <row r="24" spans="1:10" ht="13.5" thickBot="1">
      <c r="A24" s="239"/>
      <c r="B24" s="246"/>
      <c r="C24" s="248"/>
      <c r="D24" s="60">
        <v>0.8</v>
      </c>
      <c r="E24" s="84">
        <v>8.5181</v>
      </c>
      <c r="F24" s="138">
        <v>385.97506679353006</v>
      </c>
      <c r="G24" s="127">
        <v>784.5431</v>
      </c>
      <c r="H24" s="127">
        <v>769.5250199999999</v>
      </c>
      <c r="I24" s="148">
        <v>828.19044</v>
      </c>
      <c r="J24" s="64">
        <f t="shared" si="0"/>
        <v>117.3970721170214</v>
      </c>
    </row>
    <row r="25" spans="1:10" ht="13.5" thickTop="1">
      <c r="A25" s="235" t="s">
        <v>86</v>
      </c>
      <c r="B25" s="229">
        <v>1060</v>
      </c>
      <c r="C25" s="232">
        <v>1000</v>
      </c>
      <c r="D25" s="17">
        <v>0.5</v>
      </c>
      <c r="E25" s="80">
        <v>5.3518799999999995</v>
      </c>
      <c r="F25" s="135">
        <v>263.71707999999995</v>
      </c>
      <c r="G25" s="124">
        <v>560.2163599999999</v>
      </c>
      <c r="H25" s="124">
        <v>559.1902799999999</v>
      </c>
      <c r="I25" s="145">
        <v>599.0908</v>
      </c>
      <c r="J25" s="27">
        <f t="shared" si="0"/>
        <v>186.85022833097904</v>
      </c>
    </row>
    <row r="26" spans="1:10" ht="12.75">
      <c r="A26" s="236"/>
      <c r="B26" s="230"/>
      <c r="C26" s="233"/>
      <c r="D26" s="12">
        <v>0.6</v>
      </c>
      <c r="E26" s="81">
        <v>6.695</v>
      </c>
      <c r="F26" s="136">
        <v>303.93395999999996</v>
      </c>
      <c r="G26" s="125">
        <v>634.4555799999999</v>
      </c>
      <c r="H26" s="125">
        <v>633.09136</v>
      </c>
      <c r="I26" s="146">
        <v>677.84244</v>
      </c>
      <c r="J26" s="28">
        <f t="shared" si="0"/>
        <v>149.3651979088872</v>
      </c>
    </row>
    <row r="27" spans="1:10" ht="12.75">
      <c r="A27" s="236"/>
      <c r="B27" s="230"/>
      <c r="C27" s="233"/>
      <c r="D27" s="18">
        <v>0.7</v>
      </c>
      <c r="E27" s="81">
        <v>7.622000000000001</v>
      </c>
      <c r="F27" s="136">
        <v>347.1868399999999</v>
      </c>
      <c r="G27" s="125">
        <v>706.8641799999999</v>
      </c>
      <c r="H27" s="125">
        <v>706.56102</v>
      </c>
      <c r="I27" s="146">
        <v>748.72358</v>
      </c>
      <c r="J27" s="28">
        <f t="shared" si="0"/>
        <v>131.1991603253739</v>
      </c>
    </row>
    <row r="28" spans="1:10" ht="12.75">
      <c r="A28" s="236"/>
      <c r="B28" s="230"/>
      <c r="C28" s="233"/>
      <c r="D28" s="18">
        <v>0.8</v>
      </c>
      <c r="E28" s="81">
        <v>8.652000000000001</v>
      </c>
      <c r="F28" s="136">
        <v>382.7080399999999</v>
      </c>
      <c r="G28" s="125">
        <v>777.88524</v>
      </c>
      <c r="H28" s="125">
        <v>762.99542</v>
      </c>
      <c r="I28" s="146">
        <v>805.95086</v>
      </c>
      <c r="J28" s="28">
        <f t="shared" si="0"/>
        <v>115.5802126675913</v>
      </c>
    </row>
    <row r="29" spans="1:10" ht="13.5" thickBot="1">
      <c r="A29" s="237"/>
      <c r="B29" s="231"/>
      <c r="C29" s="234"/>
      <c r="D29" s="51">
        <v>0.9</v>
      </c>
      <c r="E29" s="82">
        <v>9.218499999999999</v>
      </c>
      <c r="F29" s="137">
        <v>428.92607999999996</v>
      </c>
      <c r="G29" s="126">
        <v>854.64302</v>
      </c>
      <c r="H29" s="126">
        <v>839.96308</v>
      </c>
      <c r="I29" s="147">
        <v>881.4377</v>
      </c>
      <c r="J29" s="29">
        <f t="shared" si="0"/>
        <v>108.47751803438739</v>
      </c>
    </row>
    <row r="30" spans="1:10" ht="13.5" thickTop="1">
      <c r="A30" s="238" t="s">
        <v>87</v>
      </c>
      <c r="B30" s="245">
        <v>1047</v>
      </c>
      <c r="C30" s="247">
        <v>1000</v>
      </c>
      <c r="D30" s="59">
        <v>0.5</v>
      </c>
      <c r="E30" s="83">
        <v>5.3148</v>
      </c>
      <c r="F30" s="139">
        <v>266.9915041069723</v>
      </c>
      <c r="G30" s="128">
        <v>567.17738</v>
      </c>
      <c r="H30" s="128">
        <v>566.13964</v>
      </c>
      <c r="I30" s="149">
        <v>606.5298799999999</v>
      </c>
      <c r="J30" s="65">
        <f t="shared" si="0"/>
        <v>188.15383457514864</v>
      </c>
    </row>
    <row r="31" spans="1:10" ht="12.75">
      <c r="A31" s="236"/>
      <c r="B31" s="230"/>
      <c r="C31" s="233"/>
      <c r="D31" s="12">
        <v>0.6</v>
      </c>
      <c r="E31" s="81">
        <v>6.5817</v>
      </c>
      <c r="F31" s="136">
        <v>307.7077340974212</v>
      </c>
      <c r="G31" s="125">
        <v>642.3377399999999</v>
      </c>
      <c r="H31" s="125">
        <v>640.9502</v>
      </c>
      <c r="I31" s="146">
        <v>686.2609599999998</v>
      </c>
      <c r="J31" s="28">
        <f t="shared" si="0"/>
        <v>151.93642979777263</v>
      </c>
    </row>
    <row r="32" spans="1:10" ht="12.75">
      <c r="A32" s="236"/>
      <c r="B32" s="230"/>
      <c r="C32" s="233"/>
      <c r="D32" s="18">
        <v>0.7</v>
      </c>
      <c r="E32" s="81">
        <v>7.282100000000001</v>
      </c>
      <c r="F32" s="136">
        <v>351.4874147086915</v>
      </c>
      <c r="G32" s="125">
        <v>715.6325</v>
      </c>
      <c r="H32" s="125">
        <v>715.341</v>
      </c>
      <c r="I32" s="146">
        <v>758.0165999999999</v>
      </c>
      <c r="J32" s="28">
        <f t="shared" si="0"/>
        <v>137.32302495159362</v>
      </c>
    </row>
    <row r="33" spans="1:10" ht="12.75">
      <c r="A33" s="236"/>
      <c r="B33" s="230"/>
      <c r="C33" s="233"/>
      <c r="D33" s="18">
        <v>0.8</v>
      </c>
      <c r="E33" s="81">
        <v>8.2606</v>
      </c>
      <c r="F33" s="136">
        <v>387.42916981852915</v>
      </c>
      <c r="G33" s="125">
        <v>787.5397199999999</v>
      </c>
      <c r="H33" s="125">
        <v>772.46334</v>
      </c>
      <c r="I33" s="146">
        <v>815.9551399999999</v>
      </c>
      <c r="J33" s="28">
        <f t="shared" si="0"/>
        <v>121.05658184635499</v>
      </c>
    </row>
    <row r="34" spans="1:10" ht="13.5" thickBot="1">
      <c r="A34" s="239"/>
      <c r="B34" s="246"/>
      <c r="C34" s="248"/>
      <c r="D34" s="60">
        <v>0.9</v>
      </c>
      <c r="E34" s="84">
        <v>9.146400000000002</v>
      </c>
      <c r="F34" s="138">
        <v>434.2518097421203</v>
      </c>
      <c r="G34" s="127">
        <v>865.25362</v>
      </c>
      <c r="H34" s="127">
        <v>850.38712</v>
      </c>
      <c r="I34" s="148">
        <v>892.37478</v>
      </c>
      <c r="J34" s="64">
        <f t="shared" si="0"/>
        <v>109.33263360447825</v>
      </c>
    </row>
    <row r="35" spans="1:10" ht="13.5" thickTop="1">
      <c r="A35" s="235" t="s">
        <v>88</v>
      </c>
      <c r="B35" s="261">
        <v>902</v>
      </c>
      <c r="C35" s="262">
        <v>845</v>
      </c>
      <c r="D35" s="11">
        <v>0.7</v>
      </c>
      <c r="E35" s="80">
        <v>8.446</v>
      </c>
      <c r="F35" s="135">
        <v>407.9903804878049</v>
      </c>
      <c r="G35" s="124">
        <v>830.6817199999999</v>
      </c>
      <c r="H35" s="124">
        <v>830.33192</v>
      </c>
      <c r="I35" s="145">
        <v>879.8752599999999</v>
      </c>
      <c r="J35" s="27">
        <f t="shared" si="0"/>
        <v>118.39924224484963</v>
      </c>
    </row>
    <row r="36" spans="1:10" ht="12.75">
      <c r="A36" s="236"/>
      <c r="B36" s="254"/>
      <c r="C36" s="250"/>
      <c r="D36" s="18">
        <v>0.8</v>
      </c>
      <c r="E36" s="81">
        <v>9.589300000000001</v>
      </c>
      <c r="F36" s="136">
        <v>449.72180487804866</v>
      </c>
      <c r="G36" s="125">
        <v>914.1439999999999</v>
      </c>
      <c r="H36" s="125">
        <v>896.64234</v>
      </c>
      <c r="I36" s="146">
        <v>947.1184799999999</v>
      </c>
      <c r="J36" s="28">
        <f t="shared" si="0"/>
        <v>104.28289864745079</v>
      </c>
    </row>
    <row r="37" spans="1:10" ht="12.75">
      <c r="A37" s="236"/>
      <c r="B37" s="254"/>
      <c r="C37" s="250"/>
      <c r="D37" s="18">
        <v>0.9</v>
      </c>
      <c r="E37" s="81">
        <v>10.6193</v>
      </c>
      <c r="F37" s="136">
        <v>504.04758048780485</v>
      </c>
      <c r="G37" s="125">
        <v>1004.3574199999999</v>
      </c>
      <c r="H37" s="125">
        <v>987.0889599999999</v>
      </c>
      <c r="I37" s="146">
        <v>1035.83942</v>
      </c>
      <c r="J37" s="28">
        <f t="shared" si="0"/>
        <v>94.1681655099677</v>
      </c>
    </row>
    <row r="38" spans="1:10" ht="13.5" thickBot="1">
      <c r="A38" s="237"/>
      <c r="B38" s="255"/>
      <c r="C38" s="251"/>
      <c r="D38" s="51">
        <v>1</v>
      </c>
      <c r="E38" s="82">
        <v>11.7626</v>
      </c>
      <c r="F38" s="137">
        <v>547.7412975609756</v>
      </c>
      <c r="G38" s="126">
        <v>1096.7978999999998</v>
      </c>
      <c r="H38" s="126">
        <v>1091.10782</v>
      </c>
      <c r="I38" s="147">
        <v>1142.7966</v>
      </c>
      <c r="J38" s="29">
        <f t="shared" si="0"/>
        <v>85.01521772397258</v>
      </c>
    </row>
    <row r="39" spans="1:10" ht="13.5" thickTop="1">
      <c r="A39" s="238" t="s">
        <v>89</v>
      </c>
      <c r="B39" s="245">
        <v>800</v>
      </c>
      <c r="C39" s="247">
        <v>750</v>
      </c>
      <c r="D39" s="59">
        <v>0.7</v>
      </c>
      <c r="E39" s="83">
        <v>9.5275</v>
      </c>
      <c r="F39" s="139">
        <v>460.00915399999997</v>
      </c>
      <c r="G39" s="128">
        <v>936.5894999999999</v>
      </c>
      <c r="H39" s="128">
        <v>936.19306</v>
      </c>
      <c r="I39" s="149">
        <v>992.05612</v>
      </c>
      <c r="J39" s="65">
        <f t="shared" si="0"/>
        <v>104.95932826029913</v>
      </c>
    </row>
    <row r="40" spans="1:10" ht="12.75">
      <c r="A40" s="236"/>
      <c r="B40" s="230"/>
      <c r="C40" s="233"/>
      <c r="D40" s="18">
        <v>0.8</v>
      </c>
      <c r="E40" s="81">
        <v>10.815</v>
      </c>
      <c r="F40" s="136">
        <v>507.06133499999993</v>
      </c>
      <c r="G40" s="125">
        <v>1030.69736</v>
      </c>
      <c r="H40" s="125">
        <v>1010.9569799999999</v>
      </c>
      <c r="I40" s="146">
        <v>1067.8811</v>
      </c>
      <c r="J40" s="28">
        <f t="shared" si="0"/>
        <v>92.46417013407306</v>
      </c>
    </row>
    <row r="41" spans="1:10" ht="12.75">
      <c r="A41" s="236"/>
      <c r="B41" s="230"/>
      <c r="C41" s="233"/>
      <c r="D41" s="18">
        <v>0.9</v>
      </c>
      <c r="E41" s="81">
        <v>11.978900000000001</v>
      </c>
      <c r="F41" s="136">
        <v>568.313647</v>
      </c>
      <c r="G41" s="125">
        <v>1132.40754</v>
      </c>
      <c r="H41" s="125">
        <v>1112.947</v>
      </c>
      <c r="I41" s="146">
        <v>1167.90058</v>
      </c>
      <c r="J41" s="28">
        <f t="shared" si="0"/>
        <v>83.48011920961022</v>
      </c>
    </row>
    <row r="42" spans="1:10" ht="13.5" thickBot="1">
      <c r="A42" s="239"/>
      <c r="B42" s="246"/>
      <c r="C42" s="248"/>
      <c r="D42" s="60">
        <v>1</v>
      </c>
      <c r="E42" s="84">
        <v>13.2664</v>
      </c>
      <c r="F42" s="138">
        <v>617.5783129999999</v>
      </c>
      <c r="G42" s="127">
        <v>1236.63628</v>
      </c>
      <c r="H42" s="127">
        <v>1230.22328</v>
      </c>
      <c r="I42" s="148">
        <v>1288.4999599999999</v>
      </c>
      <c r="J42" s="64">
        <f t="shared" si="0"/>
        <v>75.37839956582042</v>
      </c>
    </row>
    <row r="43" spans="1:10" ht="15" customHeight="1" thickTop="1">
      <c r="A43" s="270" t="s">
        <v>8</v>
      </c>
      <c r="B43" s="256">
        <v>726</v>
      </c>
      <c r="C43" s="158">
        <v>674</v>
      </c>
      <c r="D43" s="11">
        <v>0.8</v>
      </c>
      <c r="E43" s="80">
        <v>11.77</v>
      </c>
      <c r="F43" s="135">
        <v>626.2409333333334</v>
      </c>
      <c r="G43" s="124">
        <v>1135.7539599999998</v>
      </c>
      <c r="H43" s="124">
        <v>1114.00806</v>
      </c>
      <c r="I43" s="145">
        <v>1176.7272</v>
      </c>
      <c r="J43" s="27">
        <f>1000/E43</f>
        <v>84.96176720475786</v>
      </c>
    </row>
    <row r="44" spans="1:10" ht="13.5" customHeight="1">
      <c r="A44" s="271"/>
      <c r="B44" s="257"/>
      <c r="C44" s="151"/>
      <c r="D44" s="12">
        <v>0.9</v>
      </c>
      <c r="E44" s="81">
        <v>13.462100000000001</v>
      </c>
      <c r="F44" s="136">
        <v>626.2409333333334</v>
      </c>
      <c r="G44" s="125">
        <v>1247.82988</v>
      </c>
      <c r="H44" s="125">
        <v>1226.3871399999998</v>
      </c>
      <c r="I44" s="146">
        <v>1286.9491799999998</v>
      </c>
      <c r="J44" s="28">
        <f t="shared" si="0"/>
        <v>74.2826156394619</v>
      </c>
    </row>
    <row r="45" spans="1:10" ht="13.5" customHeight="1" thickBot="1">
      <c r="A45" s="272"/>
      <c r="B45" s="258"/>
      <c r="C45" s="210"/>
      <c r="D45" s="23">
        <v>1</v>
      </c>
      <c r="E45" s="82">
        <v>14.8011</v>
      </c>
      <c r="F45" s="137">
        <v>680.5270666666667</v>
      </c>
      <c r="G45" s="126">
        <v>1362.68088</v>
      </c>
      <c r="H45" s="126">
        <v>1355.62658</v>
      </c>
      <c r="I45" s="147">
        <v>1419.8382</v>
      </c>
      <c r="J45" s="29">
        <f t="shared" si="0"/>
        <v>67.56254602698448</v>
      </c>
    </row>
    <row r="46" spans="1:10" ht="13.5" thickTop="1">
      <c r="A46" s="266" t="s">
        <v>9</v>
      </c>
      <c r="B46" s="269">
        <v>646</v>
      </c>
      <c r="C46" s="249">
        <v>600</v>
      </c>
      <c r="D46" s="5">
        <v>0.8</v>
      </c>
      <c r="E46" s="83">
        <v>13.79479</v>
      </c>
      <c r="F46" s="139">
        <v>627.9563393188855</v>
      </c>
      <c r="G46" s="128">
        <v>1276.40854</v>
      </c>
      <c r="H46" s="128">
        <v>1251.96918</v>
      </c>
      <c r="I46" s="149">
        <v>1322.45388</v>
      </c>
      <c r="J46" s="65">
        <f t="shared" si="0"/>
        <v>72.4911361463277</v>
      </c>
    </row>
    <row r="47" spans="1:10" ht="12.75">
      <c r="A47" s="267"/>
      <c r="B47" s="254"/>
      <c r="C47" s="250"/>
      <c r="D47" s="12">
        <v>0.9</v>
      </c>
      <c r="E47" s="81">
        <v>15.27284</v>
      </c>
      <c r="F47" s="136">
        <v>703.7939900928792</v>
      </c>
      <c r="G47" s="125">
        <v>1402.35986</v>
      </c>
      <c r="H47" s="125">
        <v>1378.2703</v>
      </c>
      <c r="I47" s="146">
        <v>1446.31806</v>
      </c>
      <c r="J47" s="28">
        <f t="shared" si="0"/>
        <v>65.4757072031135</v>
      </c>
    </row>
    <row r="48" spans="1:10" ht="12.75">
      <c r="A48" s="267"/>
      <c r="B48" s="277"/>
      <c r="C48" s="278"/>
      <c r="D48" s="24">
        <v>1</v>
      </c>
      <c r="E48" s="84">
        <v>16.91466</v>
      </c>
      <c r="F48" s="138">
        <v>764.8028643962848</v>
      </c>
      <c r="G48" s="127">
        <v>1531.43606</v>
      </c>
      <c r="H48" s="127">
        <v>1523.4955999999997</v>
      </c>
      <c r="I48" s="148">
        <v>1595.6709999999998</v>
      </c>
      <c r="J48" s="64">
        <f t="shared" si="0"/>
        <v>59.120313384957186</v>
      </c>
    </row>
    <row r="49" spans="1:10" ht="12.75">
      <c r="A49" s="267"/>
      <c r="B49" s="253">
        <v>807</v>
      </c>
      <c r="C49" s="252">
        <v>750</v>
      </c>
      <c r="D49" s="141">
        <v>0.8</v>
      </c>
      <c r="E49" s="144">
        <v>11.999500000000001</v>
      </c>
      <c r="F49" s="140">
        <v>565.8830622057</v>
      </c>
      <c r="G49" s="129">
        <v>1144.3707</v>
      </c>
      <c r="H49" s="129">
        <v>1122.46156</v>
      </c>
      <c r="I49" s="150">
        <v>1185.65876</v>
      </c>
      <c r="J49" s="66">
        <f t="shared" si="0"/>
        <v>83.3368057002375</v>
      </c>
    </row>
    <row r="50" spans="1:10" ht="12.75">
      <c r="A50" s="267"/>
      <c r="B50" s="254"/>
      <c r="C50" s="250"/>
      <c r="D50" s="12">
        <v>0.9</v>
      </c>
      <c r="E50" s="81">
        <v>13.4003</v>
      </c>
      <c r="F50" s="136">
        <v>636.2146795539032</v>
      </c>
      <c r="G50" s="125">
        <v>1257.2977999999998</v>
      </c>
      <c r="H50" s="125">
        <v>1235.69182</v>
      </c>
      <c r="I50" s="146">
        <v>1296.7085999999997</v>
      </c>
      <c r="J50" s="28">
        <f t="shared" si="0"/>
        <v>74.62519495832183</v>
      </c>
    </row>
    <row r="51" spans="1:10" ht="13.5" thickBot="1">
      <c r="A51" s="268"/>
      <c r="B51" s="255"/>
      <c r="C51" s="251"/>
      <c r="D51" s="23">
        <v>1</v>
      </c>
      <c r="E51" s="82">
        <v>14.8011</v>
      </c>
      <c r="F51" s="137">
        <v>688.4815325898388</v>
      </c>
      <c r="G51" s="126">
        <v>1373.01164</v>
      </c>
      <c r="H51" s="126">
        <v>1365.89904</v>
      </c>
      <c r="I51" s="147">
        <v>1430.60038</v>
      </c>
      <c r="J51" s="29">
        <f t="shared" si="0"/>
        <v>67.56254602698448</v>
      </c>
    </row>
    <row r="52" spans="1:10" ht="13.5" thickTop="1">
      <c r="A52" s="263" t="s">
        <v>90</v>
      </c>
      <c r="B52" s="269">
        <v>1250</v>
      </c>
      <c r="C52" s="249">
        <v>1250</v>
      </c>
      <c r="D52" s="5">
        <v>0.4</v>
      </c>
      <c r="E52" s="83">
        <v>3.6256</v>
      </c>
      <c r="F52" s="139">
        <v>194.28246464</v>
      </c>
      <c r="G52" s="128">
        <v>447.18431999999996</v>
      </c>
      <c r="H52" s="128">
        <v>443.31319999999994</v>
      </c>
      <c r="I52" s="149">
        <v>502.55765999999994</v>
      </c>
      <c r="J52" s="65">
        <f t="shared" si="0"/>
        <v>275.8164165931156</v>
      </c>
    </row>
    <row r="53" spans="1:10" ht="12.75">
      <c r="A53" s="264"/>
      <c r="B53" s="254"/>
      <c r="C53" s="250"/>
      <c r="D53" s="12">
        <v>0.45</v>
      </c>
      <c r="E53" s="81">
        <v>4.0376</v>
      </c>
      <c r="F53" s="136">
        <v>209.3091264</v>
      </c>
      <c r="G53" s="125">
        <v>464.26622</v>
      </c>
      <c r="H53" s="125">
        <v>460.09193999999997</v>
      </c>
      <c r="I53" s="146">
        <v>504.66812</v>
      </c>
      <c r="J53" s="28">
        <f t="shared" si="0"/>
        <v>247.67188428769563</v>
      </c>
    </row>
    <row r="54" spans="1:10" ht="12.75">
      <c r="A54" s="264"/>
      <c r="B54" s="254"/>
      <c r="C54" s="250"/>
      <c r="D54" s="12">
        <v>0.5</v>
      </c>
      <c r="E54" s="81">
        <v>4.5835</v>
      </c>
      <c r="F54" s="136">
        <v>223.63208383999998</v>
      </c>
      <c r="G54" s="125">
        <v>475.06338</v>
      </c>
      <c r="H54" s="125">
        <v>474.20054</v>
      </c>
      <c r="I54" s="146">
        <v>508.03785999999997</v>
      </c>
      <c r="J54" s="28">
        <f t="shared" si="0"/>
        <v>218.17388458601505</v>
      </c>
    </row>
    <row r="55" spans="1:10" ht="12.75">
      <c r="A55" s="264"/>
      <c r="B55" s="254"/>
      <c r="C55" s="250"/>
      <c r="D55" s="12">
        <v>0.6</v>
      </c>
      <c r="E55" s="81">
        <v>5.2736</v>
      </c>
      <c r="F55" s="136">
        <v>257.74457984</v>
      </c>
      <c r="G55" s="125">
        <v>538.01572</v>
      </c>
      <c r="H55" s="125">
        <v>536.8613799999999</v>
      </c>
      <c r="I55" s="146">
        <v>574.81468</v>
      </c>
      <c r="J55" s="28">
        <f t="shared" si="0"/>
        <v>189.623786407767</v>
      </c>
    </row>
    <row r="56" spans="1:10" ht="12.75">
      <c r="A56" s="264"/>
      <c r="B56" s="254"/>
      <c r="C56" s="250"/>
      <c r="D56" s="12">
        <v>0.7</v>
      </c>
      <c r="E56" s="81">
        <v>6.28094</v>
      </c>
      <c r="F56" s="136">
        <v>294.40585856</v>
      </c>
      <c r="G56" s="125">
        <v>599.41728</v>
      </c>
      <c r="H56" s="125">
        <v>599.16076</v>
      </c>
      <c r="I56" s="146">
        <v>634.91032</v>
      </c>
      <c r="J56" s="28">
        <f t="shared" si="0"/>
        <v>159.21183771855806</v>
      </c>
    </row>
    <row r="57" spans="1:10" ht="12.75">
      <c r="A57" s="264"/>
      <c r="B57" s="254"/>
      <c r="C57" s="250"/>
      <c r="D57" s="12">
        <v>0.8</v>
      </c>
      <c r="E57" s="81">
        <v>7.129659999999999</v>
      </c>
      <c r="F57" s="136">
        <v>324.51925439999997</v>
      </c>
      <c r="G57" s="125">
        <v>659.64118</v>
      </c>
      <c r="H57" s="125">
        <v>647.0133999999999</v>
      </c>
      <c r="I57" s="146">
        <v>683.4392399999999</v>
      </c>
      <c r="J57" s="28">
        <f t="shared" si="0"/>
        <v>140.25914279222292</v>
      </c>
    </row>
    <row r="58" spans="1:10" ht="12.75">
      <c r="A58" s="264"/>
      <c r="B58" s="254"/>
      <c r="C58" s="250"/>
      <c r="D58" s="12">
        <v>0.9</v>
      </c>
      <c r="E58" s="81">
        <v>7.89289</v>
      </c>
      <c r="F58" s="136">
        <v>363.72931583999997</v>
      </c>
      <c r="G58" s="125">
        <v>724.7389599999999</v>
      </c>
      <c r="H58" s="125">
        <v>712.28608</v>
      </c>
      <c r="I58" s="146">
        <v>747.4526399999999</v>
      </c>
      <c r="J58" s="28">
        <f t="shared" si="0"/>
        <v>126.69630515565274</v>
      </c>
    </row>
    <row r="59" spans="1:10" ht="13.5" thickBot="1">
      <c r="A59" s="265"/>
      <c r="B59" s="255"/>
      <c r="C59" s="251"/>
      <c r="D59" s="23">
        <v>1</v>
      </c>
      <c r="E59" s="82">
        <v>8.74161</v>
      </c>
      <c r="F59" s="137">
        <v>395.24153856000004</v>
      </c>
      <c r="G59" s="126">
        <v>791.4458199999999</v>
      </c>
      <c r="H59" s="126">
        <v>787.3415</v>
      </c>
      <c r="I59" s="147">
        <v>824.64184</v>
      </c>
      <c r="J59" s="29">
        <f t="shared" si="0"/>
        <v>114.39540313512042</v>
      </c>
    </row>
    <row r="60" spans="1:10" ht="57.75" customHeight="1" thickTop="1">
      <c r="A60" s="288" t="s">
        <v>110</v>
      </c>
      <c r="B60" s="288"/>
      <c r="C60" s="288"/>
      <c r="D60" s="288"/>
      <c r="E60" s="288"/>
      <c r="F60" s="288"/>
      <c r="G60" s="288"/>
      <c r="H60" s="288"/>
      <c r="I60" s="288"/>
      <c r="J60" s="288"/>
    </row>
    <row r="61" spans="1:10" ht="15.75">
      <c r="A61" s="260" t="s">
        <v>91</v>
      </c>
      <c r="B61" s="260"/>
      <c r="C61" s="260"/>
      <c r="D61" s="260"/>
      <c r="E61" s="73"/>
      <c r="F61" s="73"/>
      <c r="G61" s="74"/>
      <c r="H61" s="74"/>
      <c r="I61" s="74"/>
      <c r="J61" s="74"/>
    </row>
    <row r="62" spans="1:10" ht="90.75" customHeight="1">
      <c r="A62" s="289" t="s">
        <v>111</v>
      </c>
      <c r="B62" s="289"/>
      <c r="C62" s="289"/>
      <c r="D62" s="289"/>
      <c r="E62" s="289"/>
      <c r="F62" s="289"/>
      <c r="G62" s="289"/>
      <c r="H62" s="289"/>
      <c r="I62" s="289"/>
      <c r="J62" s="289"/>
    </row>
    <row r="63" spans="1:10" ht="25.5" customHeight="1">
      <c r="A63" s="259" t="s">
        <v>108</v>
      </c>
      <c r="B63" s="259"/>
      <c r="C63" s="259"/>
      <c r="D63" s="259"/>
      <c r="E63" s="259"/>
      <c r="F63" s="259"/>
      <c r="G63" s="259"/>
      <c r="H63" s="259"/>
      <c r="I63" s="259"/>
      <c r="J63" s="259"/>
    </row>
    <row r="64" spans="1:14" ht="142.5" customHeight="1">
      <c r="A64" s="208" t="s">
        <v>109</v>
      </c>
      <c r="B64" s="208"/>
      <c r="C64" s="208"/>
      <c r="D64" s="208"/>
      <c r="E64" s="208"/>
      <c r="F64" s="208"/>
      <c r="G64" s="208"/>
      <c r="H64" s="208"/>
      <c r="I64" s="208"/>
      <c r="J64" s="208"/>
      <c r="K64" s="87"/>
      <c r="L64" s="87"/>
      <c r="M64" s="87"/>
      <c r="N64" s="87"/>
    </row>
    <row r="65" spans="1:10" ht="12.75">
      <c r="A65" s="21"/>
      <c r="B65" s="21"/>
      <c r="C65" s="21"/>
      <c r="D65" s="21"/>
      <c r="E65" s="21"/>
      <c r="F65" s="21"/>
      <c r="G65" s="21"/>
      <c r="H65" s="21"/>
      <c r="I65" s="21"/>
      <c r="J65" s="21"/>
    </row>
    <row r="66" spans="1:10" ht="12.75">
      <c r="A66" s="21"/>
      <c r="B66" s="21"/>
      <c r="C66" s="21"/>
      <c r="D66" s="21"/>
      <c r="E66" s="21"/>
      <c r="F66" s="21"/>
      <c r="G66" s="21"/>
      <c r="H66" s="21"/>
      <c r="I66" s="21"/>
      <c r="J66" s="21"/>
    </row>
    <row r="67" spans="1:10" ht="12.75">
      <c r="A67" s="21"/>
      <c r="B67" s="21"/>
      <c r="C67" s="21"/>
      <c r="D67" s="21"/>
      <c r="E67" s="21"/>
      <c r="F67" s="21"/>
      <c r="G67" s="21"/>
      <c r="H67" s="21"/>
      <c r="I67" s="21"/>
      <c r="J67" s="21"/>
    </row>
    <row r="68" spans="1:10" ht="12.75">
      <c r="A68" s="21"/>
      <c r="B68" s="21"/>
      <c r="C68" s="21"/>
      <c r="D68" s="21"/>
      <c r="E68" s="21"/>
      <c r="F68" s="21"/>
      <c r="G68" s="21"/>
      <c r="H68" s="21"/>
      <c r="I68" s="21"/>
      <c r="J68" s="21"/>
    </row>
    <row r="69" spans="1:10" ht="12.75">
      <c r="A69" s="21"/>
      <c r="B69" s="21"/>
      <c r="C69" s="21"/>
      <c r="D69" s="21"/>
      <c r="E69" s="21"/>
      <c r="F69" s="21"/>
      <c r="G69" s="21"/>
      <c r="H69" s="21"/>
      <c r="I69" s="21"/>
      <c r="J69" s="21"/>
    </row>
    <row r="70" spans="1:10" ht="12.75">
      <c r="A70" s="21"/>
      <c r="B70" s="21"/>
      <c r="C70" s="21"/>
      <c r="D70" s="21"/>
      <c r="E70" s="21"/>
      <c r="F70" s="21"/>
      <c r="G70" s="21"/>
      <c r="H70" s="21"/>
      <c r="I70" s="21"/>
      <c r="J70" s="21"/>
    </row>
    <row r="71" spans="1:10" ht="12.75">
      <c r="A71" s="21"/>
      <c r="B71" s="21"/>
      <c r="C71" s="21"/>
      <c r="D71" s="21"/>
      <c r="E71" s="21"/>
      <c r="F71" s="21"/>
      <c r="G71" s="21"/>
      <c r="H71" s="21"/>
      <c r="I71" s="21"/>
      <c r="J71" s="21"/>
    </row>
    <row r="72" spans="1:10" ht="12.75">
      <c r="A72" s="21"/>
      <c r="B72" s="21"/>
      <c r="C72" s="21"/>
      <c r="D72" s="21"/>
      <c r="E72" s="21"/>
      <c r="F72" s="21"/>
      <c r="G72" s="21"/>
      <c r="H72" s="21"/>
      <c r="I72" s="21"/>
      <c r="J72" s="21"/>
    </row>
    <row r="73" spans="1:10" ht="12.75">
      <c r="A73" s="21"/>
      <c r="B73" s="21"/>
      <c r="C73" s="21"/>
      <c r="D73" s="21"/>
      <c r="E73" s="21"/>
      <c r="F73" s="21"/>
      <c r="G73" s="21"/>
      <c r="H73" s="21"/>
      <c r="I73" s="21"/>
      <c r="J73" s="21"/>
    </row>
    <row r="74" spans="1:10" ht="12.75">
      <c r="A74" s="21"/>
      <c r="B74" s="21"/>
      <c r="C74" s="21"/>
      <c r="D74" s="21"/>
      <c r="E74" s="21"/>
      <c r="F74" s="21"/>
      <c r="G74" s="21"/>
      <c r="H74" s="21"/>
      <c r="I74" s="21"/>
      <c r="J74" s="21"/>
    </row>
    <row r="75" spans="1:10" ht="12.75">
      <c r="A75" s="21"/>
      <c r="B75" s="21"/>
      <c r="C75" s="21"/>
      <c r="D75" s="21"/>
      <c r="E75" s="21"/>
      <c r="F75" s="21"/>
      <c r="G75" s="21"/>
      <c r="H75" s="21"/>
      <c r="I75" s="21"/>
      <c r="J75" s="21"/>
    </row>
    <row r="76" spans="1:10" ht="12.75">
      <c r="A76" s="21"/>
      <c r="B76" s="21"/>
      <c r="C76" s="21"/>
      <c r="D76" s="21"/>
      <c r="E76" s="21"/>
      <c r="F76" s="21"/>
      <c r="G76" s="21"/>
      <c r="H76" s="21"/>
      <c r="I76" s="21"/>
      <c r="J76" s="21"/>
    </row>
    <row r="77" spans="1:10" ht="12.75">
      <c r="A77" s="21"/>
      <c r="B77" s="21"/>
      <c r="C77" s="21"/>
      <c r="D77" s="21"/>
      <c r="E77" s="21"/>
      <c r="F77" s="21"/>
      <c r="G77" s="21"/>
      <c r="H77" s="21"/>
      <c r="I77" s="21"/>
      <c r="J77" s="21"/>
    </row>
    <row r="78" spans="1:10" ht="12.75">
      <c r="A78" s="21"/>
      <c r="B78" s="21"/>
      <c r="C78" s="21"/>
      <c r="D78" s="21"/>
      <c r="E78" s="21"/>
      <c r="F78" s="21"/>
      <c r="G78" s="21"/>
      <c r="H78" s="21"/>
      <c r="I78" s="21"/>
      <c r="J78" s="21"/>
    </row>
    <row r="79" spans="1:10" ht="12.75">
      <c r="A79" s="21"/>
      <c r="B79" s="21"/>
      <c r="C79" s="21"/>
      <c r="D79" s="21"/>
      <c r="E79" s="21"/>
      <c r="F79" s="21"/>
      <c r="G79" s="21"/>
      <c r="H79" s="21"/>
      <c r="I79" s="21"/>
      <c r="J79" s="21"/>
    </row>
    <row r="80" spans="1:10" ht="12.75">
      <c r="A80" s="21"/>
      <c r="B80" s="21"/>
      <c r="C80" s="21"/>
      <c r="D80" s="21"/>
      <c r="E80" s="21"/>
      <c r="F80" s="21"/>
      <c r="G80" s="21"/>
      <c r="H80" s="21"/>
      <c r="I80" s="21"/>
      <c r="J80" s="21"/>
    </row>
    <row r="81" spans="1:10" ht="12.75">
      <c r="A81" s="21"/>
      <c r="B81" s="21"/>
      <c r="C81" s="21"/>
      <c r="D81" s="21"/>
      <c r="E81" s="21"/>
      <c r="F81" s="21"/>
      <c r="G81" s="21"/>
      <c r="H81" s="21"/>
      <c r="I81" s="21"/>
      <c r="J81" s="21"/>
    </row>
    <row r="82" spans="1:10" ht="12.75">
      <c r="A82" s="21"/>
      <c r="B82" s="21"/>
      <c r="C82" s="21"/>
      <c r="D82" s="21"/>
      <c r="E82" s="21"/>
      <c r="F82" s="21"/>
      <c r="G82" s="21"/>
      <c r="H82" s="21"/>
      <c r="I82" s="21"/>
      <c r="J82" s="21"/>
    </row>
    <row r="83" spans="1:10" ht="12.75">
      <c r="A83" s="21"/>
      <c r="B83" s="21"/>
      <c r="C83" s="21"/>
      <c r="D83" s="21"/>
      <c r="E83" s="21"/>
      <c r="F83" s="21"/>
      <c r="G83" s="21"/>
      <c r="H83" s="21"/>
      <c r="I83" s="21"/>
      <c r="J83" s="21"/>
    </row>
    <row r="84" spans="1:10" ht="12.75">
      <c r="A84" s="21"/>
      <c r="B84" s="21"/>
      <c r="C84" s="21"/>
      <c r="D84" s="21"/>
      <c r="E84" s="21"/>
      <c r="F84" s="21"/>
      <c r="G84" s="21"/>
      <c r="H84" s="21"/>
      <c r="I84" s="21"/>
      <c r="J84" s="21"/>
    </row>
    <row r="85" spans="1:10" ht="12.75">
      <c r="A85" s="21"/>
      <c r="B85" s="21"/>
      <c r="C85" s="21"/>
      <c r="D85" s="21"/>
      <c r="E85" s="21"/>
      <c r="F85" s="21"/>
      <c r="G85" s="21"/>
      <c r="H85" s="21"/>
      <c r="I85" s="21"/>
      <c r="J85" s="21"/>
    </row>
    <row r="86" spans="1:10" ht="12.75">
      <c r="A86" s="21"/>
      <c r="B86" s="21"/>
      <c r="C86" s="21"/>
      <c r="D86" s="21"/>
      <c r="E86" s="21"/>
      <c r="F86" s="21"/>
      <c r="G86" s="21"/>
      <c r="H86" s="21"/>
      <c r="I86" s="21"/>
      <c r="J86" s="21"/>
    </row>
    <row r="87" spans="1:10" ht="12.75">
      <c r="A87" s="21"/>
      <c r="B87" s="21"/>
      <c r="C87" s="21"/>
      <c r="D87" s="21"/>
      <c r="E87" s="21"/>
      <c r="F87" s="21"/>
      <c r="G87" s="21"/>
      <c r="H87" s="21"/>
      <c r="I87" s="21"/>
      <c r="J87" s="21"/>
    </row>
    <row r="88" spans="1:10" ht="12.75">
      <c r="A88" s="21"/>
      <c r="B88" s="21"/>
      <c r="C88" s="21"/>
      <c r="D88" s="21"/>
      <c r="E88" s="21"/>
      <c r="F88" s="21"/>
      <c r="G88" s="21"/>
      <c r="H88" s="21"/>
      <c r="I88" s="21"/>
      <c r="J88" s="21"/>
    </row>
    <row r="89" spans="1:10" ht="12.75">
      <c r="A89" s="21"/>
      <c r="B89" s="21"/>
      <c r="C89" s="21"/>
      <c r="D89" s="21"/>
      <c r="E89" s="21"/>
      <c r="F89" s="21"/>
      <c r="G89" s="21"/>
      <c r="H89" s="21"/>
      <c r="I89" s="21"/>
      <c r="J89" s="21"/>
    </row>
    <row r="90" spans="1:10" ht="12.75">
      <c r="A90" s="21"/>
      <c r="B90" s="21"/>
      <c r="C90" s="21"/>
      <c r="D90" s="21"/>
      <c r="E90" s="21"/>
      <c r="F90" s="21"/>
      <c r="G90" s="21"/>
      <c r="H90" s="21"/>
      <c r="I90" s="21"/>
      <c r="J90" s="21"/>
    </row>
    <row r="91" spans="1:10" ht="12.75">
      <c r="A91" s="21"/>
      <c r="B91" s="21"/>
      <c r="C91" s="21"/>
      <c r="D91" s="21"/>
      <c r="E91" s="21"/>
      <c r="F91" s="21"/>
      <c r="G91" s="21"/>
      <c r="H91" s="21"/>
      <c r="I91" s="21"/>
      <c r="J91" s="21"/>
    </row>
    <row r="92" spans="1:10" ht="12.75">
      <c r="A92" s="21"/>
      <c r="B92" s="21"/>
      <c r="C92" s="21"/>
      <c r="D92" s="21"/>
      <c r="E92" s="21"/>
      <c r="F92" s="21"/>
      <c r="G92" s="21"/>
      <c r="H92" s="21"/>
      <c r="I92" s="21"/>
      <c r="J92" s="21"/>
    </row>
    <row r="93" spans="1:10" ht="12.75">
      <c r="A93" s="21"/>
      <c r="B93" s="21"/>
      <c r="C93" s="21"/>
      <c r="D93" s="21"/>
      <c r="E93" s="21"/>
      <c r="F93" s="21"/>
      <c r="G93" s="21"/>
      <c r="H93" s="21"/>
      <c r="I93" s="21"/>
      <c r="J93" s="21"/>
    </row>
    <row r="94" spans="1:10" ht="12.75">
      <c r="A94" s="21"/>
      <c r="B94" s="21"/>
      <c r="C94" s="21"/>
      <c r="D94" s="21"/>
      <c r="E94" s="21"/>
      <c r="F94" s="21"/>
      <c r="G94" s="21"/>
      <c r="H94" s="21"/>
      <c r="I94" s="21"/>
      <c r="J94" s="21"/>
    </row>
    <row r="95" spans="1:10" ht="12.75">
      <c r="A95" s="21"/>
      <c r="B95" s="21"/>
      <c r="C95" s="21"/>
      <c r="D95" s="21"/>
      <c r="E95" s="21"/>
      <c r="F95" s="21"/>
      <c r="G95" s="21"/>
      <c r="H95" s="21"/>
      <c r="I95" s="21"/>
      <c r="J95" s="21"/>
    </row>
    <row r="96" spans="1:10" ht="12.75">
      <c r="A96" s="21"/>
      <c r="B96" s="21"/>
      <c r="C96" s="21"/>
      <c r="D96" s="21"/>
      <c r="E96" s="21"/>
      <c r="F96" s="21"/>
      <c r="G96" s="21"/>
      <c r="H96" s="21"/>
      <c r="I96" s="21"/>
      <c r="J96" s="21"/>
    </row>
    <row r="97" spans="1:10" ht="12.75">
      <c r="A97" s="21"/>
      <c r="B97" s="21"/>
      <c r="C97" s="21"/>
      <c r="D97" s="21"/>
      <c r="E97" s="21"/>
      <c r="F97" s="21"/>
      <c r="G97" s="21"/>
      <c r="H97" s="21"/>
      <c r="I97" s="21"/>
      <c r="J97" s="21"/>
    </row>
    <row r="98" spans="1:10" ht="12.75">
      <c r="A98" s="21"/>
      <c r="B98" s="21"/>
      <c r="C98" s="21"/>
      <c r="D98" s="21"/>
      <c r="E98" s="21"/>
      <c r="F98" s="21"/>
      <c r="G98" s="21"/>
      <c r="H98" s="21"/>
      <c r="I98" s="21"/>
      <c r="J98" s="21"/>
    </row>
    <row r="99" spans="1:10" ht="12.75">
      <c r="A99" s="21"/>
      <c r="B99" s="21"/>
      <c r="C99" s="21"/>
      <c r="D99" s="21"/>
      <c r="E99" s="21"/>
      <c r="F99" s="21"/>
      <c r="G99" s="21"/>
      <c r="H99" s="21"/>
      <c r="I99" s="21"/>
      <c r="J99" s="21"/>
    </row>
    <row r="100" spans="1:10" ht="12.75">
      <c r="A100" s="21"/>
      <c r="B100" s="21"/>
      <c r="C100" s="21"/>
      <c r="D100" s="21"/>
      <c r="E100" s="21"/>
      <c r="F100" s="21"/>
      <c r="G100" s="21"/>
      <c r="H100" s="21"/>
      <c r="I100" s="21"/>
      <c r="J100" s="21"/>
    </row>
    <row r="101" spans="1:10" ht="12.75">
      <c r="A101" s="21"/>
      <c r="B101" s="21"/>
      <c r="C101" s="21"/>
      <c r="D101" s="21"/>
      <c r="E101" s="21"/>
      <c r="F101" s="21"/>
      <c r="G101" s="21"/>
      <c r="H101" s="21"/>
      <c r="I101" s="21"/>
      <c r="J101" s="21"/>
    </row>
    <row r="102" spans="1:10" ht="12.75">
      <c r="A102" s="21"/>
      <c r="B102" s="21"/>
      <c r="C102" s="21"/>
      <c r="D102" s="21"/>
      <c r="E102" s="21"/>
      <c r="F102" s="21"/>
      <c r="G102" s="21"/>
      <c r="H102" s="21"/>
      <c r="I102" s="21"/>
      <c r="J102" s="21"/>
    </row>
    <row r="103" spans="1:10" ht="12.75">
      <c r="A103" s="21"/>
      <c r="B103" s="21"/>
      <c r="C103" s="21"/>
      <c r="D103" s="21"/>
      <c r="E103" s="21"/>
      <c r="F103" s="21"/>
      <c r="G103" s="21"/>
      <c r="H103" s="21"/>
      <c r="I103" s="21"/>
      <c r="J103" s="21"/>
    </row>
    <row r="104" spans="1:10" ht="12.75">
      <c r="A104" s="21"/>
      <c r="B104" s="21"/>
      <c r="C104" s="21"/>
      <c r="D104" s="21"/>
      <c r="E104" s="21"/>
      <c r="F104" s="21"/>
      <c r="G104" s="21"/>
      <c r="H104" s="21"/>
      <c r="I104" s="21"/>
      <c r="J104" s="21"/>
    </row>
    <row r="105" spans="1:10" ht="12.75">
      <c r="A105" s="21"/>
      <c r="B105" s="21"/>
      <c r="C105" s="21"/>
      <c r="D105" s="21"/>
      <c r="E105" s="21"/>
      <c r="F105" s="21"/>
      <c r="G105" s="21"/>
      <c r="H105" s="21"/>
      <c r="I105" s="21"/>
      <c r="J105" s="21"/>
    </row>
    <row r="106" spans="1:10" ht="12.75">
      <c r="A106" s="21"/>
      <c r="B106" s="21"/>
      <c r="C106" s="21"/>
      <c r="D106" s="21"/>
      <c r="E106" s="21"/>
      <c r="F106" s="21"/>
      <c r="G106" s="21"/>
      <c r="H106" s="21"/>
      <c r="I106" s="21"/>
      <c r="J106" s="21"/>
    </row>
    <row r="107" spans="1:10" ht="12.75">
      <c r="A107" s="21"/>
      <c r="B107" s="21"/>
      <c r="C107" s="21"/>
      <c r="D107" s="21"/>
      <c r="E107" s="21"/>
      <c r="F107" s="21"/>
      <c r="G107" s="21"/>
      <c r="H107" s="21"/>
      <c r="I107" s="21"/>
      <c r="J107" s="21"/>
    </row>
    <row r="108" spans="1:10" ht="12.75">
      <c r="A108" s="21"/>
      <c r="B108" s="21"/>
      <c r="C108" s="21"/>
      <c r="D108" s="21"/>
      <c r="E108" s="21"/>
      <c r="F108" s="21"/>
      <c r="G108" s="21"/>
      <c r="H108" s="21"/>
      <c r="I108" s="21"/>
      <c r="J108" s="21"/>
    </row>
    <row r="109" spans="1:10" ht="12.75">
      <c r="A109" s="21"/>
      <c r="B109" s="21"/>
      <c r="C109" s="21"/>
      <c r="D109" s="21"/>
      <c r="E109" s="21"/>
      <c r="F109" s="21"/>
      <c r="G109" s="21"/>
      <c r="H109" s="21"/>
      <c r="I109" s="21"/>
      <c r="J109" s="21"/>
    </row>
    <row r="110" spans="1:10" ht="12.75">
      <c r="A110" s="21"/>
      <c r="B110" s="21"/>
      <c r="C110" s="21"/>
      <c r="D110" s="21"/>
      <c r="E110" s="21"/>
      <c r="F110" s="21"/>
      <c r="G110" s="21"/>
      <c r="H110" s="21"/>
      <c r="I110" s="21"/>
      <c r="J110" s="21"/>
    </row>
    <row r="111" spans="1:10" ht="12.75">
      <c r="A111" s="21"/>
      <c r="B111" s="21"/>
      <c r="C111" s="21"/>
      <c r="D111" s="21"/>
      <c r="E111" s="21"/>
      <c r="F111" s="21"/>
      <c r="G111" s="21"/>
      <c r="H111" s="21"/>
      <c r="I111" s="21"/>
      <c r="J111" s="21"/>
    </row>
    <row r="112" spans="1:10" ht="12.75">
      <c r="A112" s="21"/>
      <c r="B112" s="21"/>
      <c r="C112" s="21"/>
      <c r="D112" s="21"/>
      <c r="E112" s="21"/>
      <c r="F112" s="21"/>
      <c r="G112" s="21"/>
      <c r="H112" s="21"/>
      <c r="I112" s="21"/>
      <c r="J112" s="21"/>
    </row>
    <row r="113" spans="1:10" ht="12.75">
      <c r="A113" s="21"/>
      <c r="B113" s="21"/>
      <c r="C113" s="21"/>
      <c r="D113" s="21"/>
      <c r="E113" s="21"/>
      <c r="F113" s="21"/>
      <c r="G113" s="21"/>
      <c r="H113" s="21"/>
      <c r="I113" s="21"/>
      <c r="J113" s="21"/>
    </row>
    <row r="114" spans="1:10" ht="12.75">
      <c r="A114" s="21"/>
      <c r="B114" s="21"/>
      <c r="C114" s="21"/>
      <c r="D114" s="21"/>
      <c r="E114" s="21"/>
      <c r="F114" s="21"/>
      <c r="G114" s="21"/>
      <c r="H114" s="21"/>
      <c r="I114" s="21"/>
      <c r="J114" s="21"/>
    </row>
    <row r="115" spans="1:10" ht="12.75">
      <c r="A115" s="21"/>
      <c r="B115" s="21"/>
      <c r="C115" s="21"/>
      <c r="D115" s="21"/>
      <c r="E115" s="21"/>
      <c r="F115" s="21"/>
      <c r="G115" s="21"/>
      <c r="H115" s="21"/>
      <c r="I115" s="21"/>
      <c r="J115" s="21"/>
    </row>
    <row r="116" spans="1:10" ht="12.75">
      <c r="A116" s="21"/>
      <c r="B116" s="21"/>
      <c r="C116" s="21"/>
      <c r="D116" s="21"/>
      <c r="E116" s="21"/>
      <c r="F116" s="21"/>
      <c r="G116" s="21"/>
      <c r="H116" s="21"/>
      <c r="I116" s="21"/>
      <c r="J116" s="21"/>
    </row>
    <row r="117" spans="1:10" ht="12.75">
      <c r="A117" s="21"/>
      <c r="B117" s="21"/>
      <c r="C117" s="21"/>
      <c r="D117" s="21"/>
      <c r="E117" s="21"/>
      <c r="F117" s="21"/>
      <c r="G117" s="21"/>
      <c r="H117" s="21"/>
      <c r="I117" s="21"/>
      <c r="J117" s="21"/>
    </row>
    <row r="118" spans="1:10" ht="12.75">
      <c r="A118" s="21"/>
      <c r="B118" s="21"/>
      <c r="C118" s="21"/>
      <c r="D118" s="21"/>
      <c r="E118" s="21"/>
      <c r="F118" s="21"/>
      <c r="G118" s="21"/>
      <c r="H118" s="21"/>
      <c r="I118" s="21"/>
      <c r="J118" s="21"/>
    </row>
    <row r="119" spans="1:10" ht="12.75">
      <c r="A119" s="21"/>
      <c r="B119" s="21"/>
      <c r="C119" s="21"/>
      <c r="D119" s="21"/>
      <c r="E119" s="21"/>
      <c r="F119" s="21"/>
      <c r="G119" s="21"/>
      <c r="H119" s="21"/>
      <c r="I119" s="21"/>
      <c r="J119" s="21"/>
    </row>
    <row r="120" spans="1:10" ht="12.75">
      <c r="A120" s="21"/>
      <c r="B120" s="21"/>
      <c r="C120" s="21"/>
      <c r="D120" s="21"/>
      <c r="E120" s="21"/>
      <c r="F120" s="21"/>
      <c r="G120" s="21"/>
      <c r="H120" s="21"/>
      <c r="I120" s="21"/>
      <c r="J120" s="21"/>
    </row>
    <row r="121" spans="1:10" ht="12.75">
      <c r="A121" s="21"/>
      <c r="B121" s="21"/>
      <c r="C121" s="21"/>
      <c r="D121" s="21"/>
      <c r="E121" s="21"/>
      <c r="F121" s="21"/>
      <c r="G121" s="21"/>
      <c r="H121" s="21"/>
      <c r="I121" s="21"/>
      <c r="J121" s="21"/>
    </row>
    <row r="122" spans="1:10" ht="12.75">
      <c r="A122" s="21"/>
      <c r="B122" s="21"/>
      <c r="C122" s="21"/>
      <c r="D122" s="21"/>
      <c r="E122" s="21"/>
      <c r="F122" s="21"/>
      <c r="G122" s="21"/>
      <c r="H122" s="21"/>
      <c r="I122" s="21"/>
      <c r="J122" s="21"/>
    </row>
    <row r="123" spans="1:10" ht="12.75">
      <c r="A123" s="21"/>
      <c r="B123" s="21"/>
      <c r="C123" s="21"/>
      <c r="D123" s="21"/>
      <c r="E123" s="21"/>
      <c r="F123" s="21"/>
      <c r="G123" s="21"/>
      <c r="H123" s="21"/>
      <c r="I123" s="21"/>
      <c r="J123" s="21"/>
    </row>
    <row r="124" spans="1:10" ht="12.75">
      <c r="A124" s="21"/>
      <c r="B124" s="21"/>
      <c r="C124" s="21"/>
      <c r="D124" s="21"/>
      <c r="E124" s="21"/>
      <c r="F124" s="21"/>
      <c r="G124" s="21"/>
      <c r="H124" s="21"/>
      <c r="I124" s="21"/>
      <c r="J124" s="21"/>
    </row>
    <row r="125" spans="1:10" ht="12.75">
      <c r="A125" s="21"/>
      <c r="B125" s="21"/>
      <c r="C125" s="21"/>
      <c r="D125" s="21"/>
      <c r="E125" s="21"/>
      <c r="F125" s="21"/>
      <c r="G125" s="21"/>
      <c r="H125" s="21"/>
      <c r="I125" s="21"/>
      <c r="J125" s="21"/>
    </row>
    <row r="126" spans="1:10" ht="12.75">
      <c r="A126" s="21"/>
      <c r="B126" s="21"/>
      <c r="C126" s="21"/>
      <c r="D126" s="21"/>
      <c r="E126" s="21"/>
      <c r="F126" s="21"/>
      <c r="G126" s="21"/>
      <c r="H126" s="21"/>
      <c r="I126" s="21"/>
      <c r="J126" s="21"/>
    </row>
    <row r="127" spans="1:10" ht="12.75">
      <c r="A127" s="21"/>
      <c r="B127" s="21"/>
      <c r="C127" s="21"/>
      <c r="D127" s="21"/>
      <c r="E127" s="21"/>
      <c r="F127" s="21"/>
      <c r="G127" s="21"/>
      <c r="H127" s="21"/>
      <c r="I127" s="21"/>
      <c r="J127" s="21"/>
    </row>
    <row r="128" spans="1:10" ht="12.75">
      <c r="A128" s="21"/>
      <c r="B128" s="21"/>
      <c r="C128" s="21"/>
      <c r="D128" s="21"/>
      <c r="E128" s="21"/>
      <c r="F128" s="21"/>
      <c r="G128" s="21"/>
      <c r="H128" s="21"/>
      <c r="I128" s="21"/>
      <c r="J128" s="21"/>
    </row>
    <row r="129" spans="1:10" ht="12.75">
      <c r="A129" s="21"/>
      <c r="B129" s="21"/>
      <c r="C129" s="21"/>
      <c r="D129" s="21"/>
      <c r="E129" s="21"/>
      <c r="F129" s="21"/>
      <c r="G129" s="21"/>
      <c r="H129" s="21"/>
      <c r="I129" s="21"/>
      <c r="J129" s="21"/>
    </row>
    <row r="130" spans="1:10" ht="12.75">
      <c r="A130" s="21"/>
      <c r="B130" s="21"/>
      <c r="C130" s="21"/>
      <c r="D130" s="21"/>
      <c r="E130" s="21"/>
      <c r="F130" s="21"/>
      <c r="G130" s="21"/>
      <c r="H130" s="21"/>
      <c r="I130" s="21"/>
      <c r="J130" s="21"/>
    </row>
    <row r="131" spans="1:10" ht="12.75">
      <c r="A131" s="21"/>
      <c r="B131" s="21"/>
      <c r="C131" s="21"/>
      <c r="D131" s="21"/>
      <c r="E131" s="21"/>
      <c r="F131" s="21"/>
      <c r="G131" s="21"/>
      <c r="H131" s="21"/>
      <c r="I131" s="21"/>
      <c r="J131" s="21"/>
    </row>
    <row r="132" spans="1:10" ht="12.75">
      <c r="A132" s="21"/>
      <c r="B132" s="21"/>
      <c r="C132" s="21"/>
      <c r="D132" s="21"/>
      <c r="E132" s="21"/>
      <c r="F132" s="21"/>
      <c r="G132" s="21"/>
      <c r="H132" s="21"/>
      <c r="I132" s="21"/>
      <c r="J132" s="21"/>
    </row>
    <row r="133" spans="1:10" ht="12.75">
      <c r="A133" s="21"/>
      <c r="B133" s="21"/>
      <c r="C133" s="21"/>
      <c r="D133" s="21"/>
      <c r="E133" s="21"/>
      <c r="F133" s="21"/>
      <c r="G133" s="21"/>
      <c r="H133" s="21"/>
      <c r="I133" s="21"/>
      <c r="J133" s="21"/>
    </row>
    <row r="134" spans="1:10" ht="12.75">
      <c r="A134" s="21"/>
      <c r="B134" s="21"/>
      <c r="C134" s="21"/>
      <c r="D134" s="21"/>
      <c r="E134" s="21"/>
      <c r="F134" s="21"/>
      <c r="G134" s="21"/>
      <c r="H134" s="21"/>
      <c r="I134" s="21"/>
      <c r="J134" s="21"/>
    </row>
    <row r="135" spans="1:10" ht="12.75">
      <c r="A135" s="21"/>
      <c r="B135" s="21"/>
      <c r="C135" s="21"/>
      <c r="D135" s="21"/>
      <c r="E135" s="21"/>
      <c r="F135" s="21"/>
      <c r="G135" s="21"/>
      <c r="H135" s="21"/>
      <c r="I135" s="21"/>
      <c r="J135" s="21"/>
    </row>
    <row r="136" spans="1:10" ht="12.75">
      <c r="A136" s="21"/>
      <c r="B136" s="21"/>
      <c r="C136" s="21"/>
      <c r="D136" s="21"/>
      <c r="E136" s="21"/>
      <c r="F136" s="21"/>
      <c r="G136" s="21"/>
      <c r="H136" s="21"/>
      <c r="I136" s="21"/>
      <c r="J136" s="21"/>
    </row>
    <row r="137" spans="1:10" ht="12.75">
      <c r="A137" s="21"/>
      <c r="B137" s="21"/>
      <c r="C137" s="21"/>
      <c r="D137" s="21"/>
      <c r="E137" s="21"/>
      <c r="F137" s="21"/>
      <c r="G137" s="21"/>
      <c r="H137" s="21"/>
      <c r="I137" s="21"/>
      <c r="J137" s="21"/>
    </row>
    <row r="138" spans="1:10" ht="12.75">
      <c r="A138" s="21"/>
      <c r="B138" s="21"/>
      <c r="C138" s="21"/>
      <c r="D138" s="21"/>
      <c r="E138" s="21"/>
      <c r="F138" s="21"/>
      <c r="G138" s="21"/>
      <c r="H138" s="21"/>
      <c r="I138" s="21"/>
      <c r="J138" s="21"/>
    </row>
    <row r="139" spans="1:10" ht="12.75">
      <c r="A139" s="21"/>
      <c r="B139" s="21"/>
      <c r="C139" s="21"/>
      <c r="D139" s="21"/>
      <c r="E139" s="21"/>
      <c r="F139" s="21"/>
      <c r="G139" s="21"/>
      <c r="H139" s="21"/>
      <c r="I139" s="21"/>
      <c r="J139" s="21"/>
    </row>
    <row r="140" spans="1:10" ht="12.75">
      <c r="A140" s="21"/>
      <c r="B140" s="21"/>
      <c r="C140" s="21"/>
      <c r="D140" s="21"/>
      <c r="E140" s="21"/>
      <c r="F140" s="21"/>
      <c r="G140" s="21"/>
      <c r="H140" s="21"/>
      <c r="I140" s="21"/>
      <c r="J140" s="21"/>
    </row>
    <row r="141" spans="1:10" ht="12.75">
      <c r="A141" s="21"/>
      <c r="B141" s="21"/>
      <c r="C141" s="21"/>
      <c r="D141" s="21"/>
      <c r="E141" s="21"/>
      <c r="F141" s="21"/>
      <c r="G141" s="21"/>
      <c r="H141" s="21"/>
      <c r="I141" s="21"/>
      <c r="J141" s="21"/>
    </row>
    <row r="142" spans="1:10" ht="12.75">
      <c r="A142" s="21"/>
      <c r="B142" s="21"/>
      <c r="C142" s="21"/>
      <c r="D142" s="21"/>
      <c r="E142" s="21"/>
      <c r="F142" s="21"/>
      <c r="G142" s="21"/>
      <c r="H142" s="21"/>
      <c r="I142" s="21"/>
      <c r="J142" s="21"/>
    </row>
    <row r="143" spans="1:10" ht="12.75">
      <c r="A143" s="21"/>
      <c r="B143" s="21"/>
      <c r="C143" s="21"/>
      <c r="D143" s="21"/>
      <c r="E143" s="21"/>
      <c r="F143" s="21"/>
      <c r="G143" s="21"/>
      <c r="H143" s="21"/>
      <c r="I143" s="21"/>
      <c r="J143" s="21"/>
    </row>
    <row r="144" spans="1:10" ht="12.75">
      <c r="A144" s="21"/>
      <c r="B144" s="21"/>
      <c r="C144" s="21"/>
      <c r="D144" s="21"/>
      <c r="E144" s="21"/>
      <c r="F144" s="21"/>
      <c r="G144" s="21"/>
      <c r="H144" s="21"/>
      <c r="I144" s="21"/>
      <c r="J144" s="21"/>
    </row>
    <row r="145" spans="1:10" ht="12.75">
      <c r="A145" s="21"/>
      <c r="B145" s="21"/>
      <c r="C145" s="21"/>
      <c r="D145" s="21"/>
      <c r="E145" s="21"/>
      <c r="F145" s="21"/>
      <c r="G145" s="21"/>
      <c r="H145" s="21"/>
      <c r="I145" s="21"/>
      <c r="J145" s="21"/>
    </row>
    <row r="146" spans="1:10" ht="12.75">
      <c r="A146" s="21"/>
      <c r="B146" s="21"/>
      <c r="C146" s="21"/>
      <c r="D146" s="21"/>
      <c r="E146" s="21"/>
      <c r="F146" s="21"/>
      <c r="G146" s="21"/>
      <c r="H146" s="21"/>
      <c r="I146" s="21"/>
      <c r="J146" s="21"/>
    </row>
    <row r="147" spans="1:10" ht="12.75">
      <c r="A147" s="21"/>
      <c r="B147" s="21"/>
      <c r="C147" s="21"/>
      <c r="D147" s="21"/>
      <c r="E147" s="21"/>
      <c r="F147" s="21"/>
      <c r="G147" s="21"/>
      <c r="H147" s="21"/>
      <c r="I147" s="21"/>
      <c r="J147" s="21"/>
    </row>
    <row r="148" spans="1:10" ht="12.75">
      <c r="A148" s="21"/>
      <c r="B148" s="21"/>
      <c r="C148" s="21"/>
      <c r="D148" s="21"/>
      <c r="E148" s="21"/>
      <c r="F148" s="21"/>
      <c r="G148" s="21"/>
      <c r="H148" s="21"/>
      <c r="I148" s="21"/>
      <c r="J148" s="21"/>
    </row>
    <row r="149" spans="1:10" ht="12.75">
      <c r="A149" s="21"/>
      <c r="B149" s="21"/>
      <c r="C149" s="21"/>
      <c r="D149" s="21"/>
      <c r="E149" s="21"/>
      <c r="F149" s="21"/>
      <c r="G149" s="21"/>
      <c r="H149" s="21"/>
      <c r="I149" s="21"/>
      <c r="J149" s="21"/>
    </row>
    <row r="150" spans="1:10" ht="12.75">
      <c r="A150" s="21"/>
      <c r="B150" s="21"/>
      <c r="C150" s="21"/>
      <c r="D150" s="21"/>
      <c r="E150" s="21"/>
      <c r="F150" s="21"/>
      <c r="G150" s="21"/>
      <c r="H150" s="21"/>
      <c r="I150" s="21"/>
      <c r="J150" s="21"/>
    </row>
    <row r="151" spans="1:10" ht="12.75">
      <c r="A151" s="21"/>
      <c r="B151" s="21"/>
      <c r="C151" s="21"/>
      <c r="D151" s="21"/>
      <c r="E151" s="21"/>
      <c r="F151" s="21"/>
      <c r="G151" s="21"/>
      <c r="H151" s="21"/>
      <c r="I151" s="21"/>
      <c r="J151" s="21"/>
    </row>
    <row r="152" spans="1:10" ht="12.75">
      <c r="A152" s="21"/>
      <c r="B152" s="21"/>
      <c r="C152" s="21"/>
      <c r="D152" s="21"/>
      <c r="E152" s="21"/>
      <c r="F152" s="21"/>
      <c r="G152" s="21"/>
      <c r="H152" s="21"/>
      <c r="I152" s="21"/>
      <c r="J152" s="21"/>
    </row>
    <row r="153" spans="1:10" ht="12.75">
      <c r="A153" s="21"/>
      <c r="B153" s="21"/>
      <c r="C153" s="21"/>
      <c r="D153" s="21"/>
      <c r="E153" s="21"/>
      <c r="F153" s="21"/>
      <c r="G153" s="21"/>
      <c r="H153" s="21"/>
      <c r="I153" s="21"/>
      <c r="J153" s="21"/>
    </row>
    <row r="154" spans="1:10" ht="12.75">
      <c r="A154" s="21"/>
      <c r="B154" s="21"/>
      <c r="C154" s="21"/>
      <c r="D154" s="21"/>
      <c r="E154" s="21"/>
      <c r="F154" s="21"/>
      <c r="G154" s="21"/>
      <c r="H154" s="21"/>
      <c r="I154" s="21"/>
      <c r="J154" s="21"/>
    </row>
    <row r="155" spans="1:10" ht="12.75">
      <c r="A155" s="21"/>
      <c r="B155" s="21"/>
      <c r="C155" s="21"/>
      <c r="D155" s="21"/>
      <c r="E155" s="21"/>
      <c r="F155" s="21"/>
      <c r="G155" s="21"/>
      <c r="H155" s="21"/>
      <c r="I155" s="21"/>
      <c r="J155" s="21"/>
    </row>
    <row r="156" spans="1:10" ht="12.75">
      <c r="A156" s="21"/>
      <c r="B156" s="21"/>
      <c r="C156" s="21"/>
      <c r="D156" s="21"/>
      <c r="E156" s="21"/>
      <c r="F156" s="21"/>
      <c r="G156" s="21"/>
      <c r="H156" s="21"/>
      <c r="I156" s="21"/>
      <c r="J156" s="21"/>
    </row>
    <row r="157" spans="1:10" ht="12.75">
      <c r="A157" s="21"/>
      <c r="B157" s="21"/>
      <c r="C157" s="21"/>
      <c r="D157" s="21"/>
      <c r="E157" s="21"/>
      <c r="F157" s="21"/>
      <c r="G157" s="21"/>
      <c r="H157" s="21"/>
      <c r="I157" s="21"/>
      <c r="J157" s="21"/>
    </row>
  </sheetData>
  <sheetProtection password="CF42" sheet="1" objects="1" scenarios="1"/>
  <mergeCells count="49">
    <mergeCell ref="F4:I4"/>
    <mergeCell ref="C1:J1"/>
    <mergeCell ref="A60:J60"/>
    <mergeCell ref="A62:J62"/>
    <mergeCell ref="C7:C12"/>
    <mergeCell ref="A7:A12"/>
    <mergeCell ref="B5:B6"/>
    <mergeCell ref="C5:C6"/>
    <mergeCell ref="B30:B34"/>
    <mergeCell ref="C30:C34"/>
    <mergeCell ref="A64:J64"/>
    <mergeCell ref="J4:J6"/>
    <mergeCell ref="G3:J3"/>
    <mergeCell ref="A2:J2"/>
    <mergeCell ref="B46:B48"/>
    <mergeCell ref="C46:C48"/>
    <mergeCell ref="B13:B18"/>
    <mergeCell ref="A3:E3"/>
    <mergeCell ref="E4:E5"/>
    <mergeCell ref="B7:B12"/>
    <mergeCell ref="A35:A38"/>
    <mergeCell ref="A39:A42"/>
    <mergeCell ref="B52:B59"/>
    <mergeCell ref="A43:A45"/>
    <mergeCell ref="A63:J63"/>
    <mergeCell ref="A25:A29"/>
    <mergeCell ref="A61:D61"/>
    <mergeCell ref="B35:B38"/>
    <mergeCell ref="C35:C38"/>
    <mergeCell ref="B39:B42"/>
    <mergeCell ref="C39:C42"/>
    <mergeCell ref="A52:A59"/>
    <mergeCell ref="A30:A34"/>
    <mergeCell ref="A46:A51"/>
    <mergeCell ref="C52:C59"/>
    <mergeCell ref="C49:C51"/>
    <mergeCell ref="B49:B51"/>
    <mergeCell ref="B43:B45"/>
    <mergeCell ref="C43:C45"/>
    <mergeCell ref="A4:A6"/>
    <mergeCell ref="D4:D6"/>
    <mergeCell ref="B25:B29"/>
    <mergeCell ref="C25:C29"/>
    <mergeCell ref="A13:A18"/>
    <mergeCell ref="A19:A24"/>
    <mergeCell ref="B4:C4"/>
    <mergeCell ref="C13:C18"/>
    <mergeCell ref="B19:B24"/>
    <mergeCell ref="C19:C24"/>
  </mergeCells>
  <printOptions/>
  <pageMargins left="0.32" right="0.2" top="0.24" bottom="0.24" header="0.24" footer="0.24"/>
  <pageSetup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sheetPr>
    <tabColor indexed="47"/>
  </sheetPr>
  <dimension ref="A1:I15"/>
  <sheetViews>
    <sheetView view="pageBreakPreview" zoomScale="160" zoomScaleNormal="150" zoomScaleSheetLayoutView="160" workbookViewId="0" topLeftCell="A1">
      <selection activeCell="K6" sqref="K6"/>
    </sheetView>
  </sheetViews>
  <sheetFormatPr defaultColWidth="9.00390625" defaultRowHeight="12.75"/>
  <cols>
    <col min="1" max="1" width="11.25390625" style="0" customWidth="1"/>
    <col min="2" max="2" width="9.375" style="0" customWidth="1"/>
    <col min="3" max="3" width="10.00390625" style="0" customWidth="1"/>
    <col min="4" max="4" width="9.75390625" style="0" customWidth="1"/>
    <col min="5" max="5" width="9.625" style="0" customWidth="1"/>
    <col min="6" max="7" width="10.25390625" style="0" customWidth="1"/>
    <col min="9" max="9" width="10.625" style="0" customWidth="1"/>
  </cols>
  <sheetData>
    <row r="1" spans="1:9" ht="21" thickBot="1">
      <c r="A1" s="300" t="s">
        <v>16</v>
      </c>
      <c r="B1" s="301"/>
      <c r="C1" s="301"/>
      <c r="D1" s="301"/>
      <c r="E1" s="301"/>
      <c r="F1" s="301"/>
      <c r="G1" s="301"/>
      <c r="H1" s="301"/>
      <c r="I1" s="301"/>
    </row>
    <row r="2" spans="1:9" ht="21" customHeight="1" thickTop="1">
      <c r="A2" s="30"/>
      <c r="B2" s="31"/>
      <c r="C2" s="32"/>
      <c r="D2" s="32"/>
      <c r="E2" s="31"/>
      <c r="F2" s="33"/>
      <c r="G2" s="31"/>
      <c r="H2" s="31"/>
      <c r="I2" s="34"/>
    </row>
    <row r="3" spans="1:9" s="3" customFormat="1" ht="48.75">
      <c r="A3" s="35" t="s">
        <v>48</v>
      </c>
      <c r="B3" s="36" t="s">
        <v>35</v>
      </c>
      <c r="C3" s="36" t="s">
        <v>60</v>
      </c>
      <c r="D3" s="36" t="s">
        <v>59</v>
      </c>
      <c r="E3" s="36" t="s">
        <v>34</v>
      </c>
      <c r="F3" s="37" t="s">
        <v>49</v>
      </c>
      <c r="G3" s="36" t="s">
        <v>36</v>
      </c>
      <c r="H3" s="36" t="s">
        <v>29</v>
      </c>
      <c r="I3" s="38" t="s">
        <v>33</v>
      </c>
    </row>
    <row r="4" spans="1:9" s="3" customFormat="1" ht="21" customHeight="1">
      <c r="A4" s="39"/>
      <c r="B4" s="36"/>
      <c r="C4" s="36"/>
      <c r="D4" s="36"/>
      <c r="E4" s="40"/>
      <c r="F4" s="41"/>
      <c r="G4" s="36"/>
      <c r="H4" s="42"/>
      <c r="I4" s="45"/>
    </row>
    <row r="5" spans="1:9" s="3" customFormat="1" ht="48.75">
      <c r="A5" s="39" t="s">
        <v>17</v>
      </c>
      <c r="B5" s="36" t="s">
        <v>18</v>
      </c>
      <c r="C5" s="36" t="s">
        <v>27</v>
      </c>
      <c r="D5" s="36" t="s">
        <v>31</v>
      </c>
      <c r="E5" s="36" t="s">
        <v>38</v>
      </c>
      <c r="F5" s="37" t="s">
        <v>50</v>
      </c>
      <c r="G5" s="36" t="s">
        <v>63</v>
      </c>
      <c r="H5" s="36" t="s">
        <v>62</v>
      </c>
      <c r="I5" s="38" t="s">
        <v>61</v>
      </c>
    </row>
    <row r="6" spans="1:9" s="3" customFormat="1" ht="21" customHeight="1">
      <c r="A6" s="43"/>
      <c r="B6" s="36"/>
      <c r="C6" s="36"/>
      <c r="D6" s="36"/>
      <c r="E6" s="36"/>
      <c r="F6" s="36"/>
      <c r="G6" s="42"/>
      <c r="H6" s="89"/>
      <c r="I6" s="45"/>
    </row>
    <row r="7" spans="1:9" s="3" customFormat="1" ht="48.75">
      <c r="A7" s="39" t="s">
        <v>64</v>
      </c>
      <c r="B7" s="36" t="s">
        <v>19</v>
      </c>
      <c r="C7" s="36" t="s">
        <v>30</v>
      </c>
      <c r="D7" s="36" t="s">
        <v>32</v>
      </c>
      <c r="E7" s="36" t="s">
        <v>28</v>
      </c>
      <c r="F7" s="36" t="s">
        <v>65</v>
      </c>
      <c r="G7" s="36" t="s">
        <v>66</v>
      </c>
      <c r="H7" s="36" t="s">
        <v>101</v>
      </c>
      <c r="I7" s="38" t="s">
        <v>67</v>
      </c>
    </row>
    <row r="8" spans="1:9" s="3" customFormat="1" ht="21" customHeight="1">
      <c r="A8" s="91"/>
      <c r="B8" s="36"/>
      <c r="C8" s="36"/>
      <c r="D8" s="42"/>
      <c r="E8" s="36"/>
      <c r="F8" s="42"/>
      <c r="G8" s="44"/>
      <c r="H8" s="42"/>
      <c r="I8" s="45"/>
    </row>
    <row r="9" spans="1:9" s="3" customFormat="1" ht="52.5" customHeight="1">
      <c r="A9" s="35" t="s">
        <v>51</v>
      </c>
      <c r="B9" s="36" t="s">
        <v>20</v>
      </c>
      <c r="C9" s="36" t="s">
        <v>21</v>
      </c>
      <c r="D9" s="36" t="s">
        <v>58</v>
      </c>
      <c r="E9" s="36" t="s">
        <v>22</v>
      </c>
      <c r="F9" s="36" t="s">
        <v>68</v>
      </c>
      <c r="G9" s="37" t="s">
        <v>52</v>
      </c>
      <c r="H9" s="36" t="s">
        <v>69</v>
      </c>
      <c r="I9" s="38" t="s">
        <v>70</v>
      </c>
    </row>
    <row r="10" spans="1:9" s="3" customFormat="1" ht="21" customHeight="1">
      <c r="A10" s="39"/>
      <c r="B10" s="36"/>
      <c r="C10" s="36"/>
      <c r="D10" s="42"/>
      <c r="E10" s="42"/>
      <c r="F10" s="44"/>
      <c r="G10" s="42"/>
      <c r="H10" s="42"/>
      <c r="I10" s="45"/>
    </row>
    <row r="11" spans="1:9" s="3" customFormat="1" ht="51.75" customHeight="1">
      <c r="A11" s="39" t="s">
        <v>37</v>
      </c>
      <c r="B11" s="36" t="s">
        <v>23</v>
      </c>
      <c r="C11" s="36" t="s">
        <v>24</v>
      </c>
      <c r="D11" s="36" t="s">
        <v>74</v>
      </c>
      <c r="E11" s="36" t="s">
        <v>73</v>
      </c>
      <c r="F11" s="37" t="s">
        <v>53</v>
      </c>
      <c r="G11" s="36" t="s">
        <v>13</v>
      </c>
      <c r="H11" s="36" t="s">
        <v>71</v>
      </c>
      <c r="I11" s="38" t="s">
        <v>72</v>
      </c>
    </row>
    <row r="12" spans="1:9" s="3" customFormat="1" ht="21" customHeight="1">
      <c r="A12" s="43"/>
      <c r="B12" s="42"/>
      <c r="C12" s="42"/>
      <c r="D12" s="42"/>
      <c r="E12" s="44"/>
      <c r="F12" s="36"/>
      <c r="G12" s="42"/>
      <c r="H12" s="36"/>
      <c r="I12" s="45"/>
    </row>
    <row r="13" spans="1:9" s="3" customFormat="1" ht="51.75" customHeight="1">
      <c r="A13" s="39" t="s">
        <v>14</v>
      </c>
      <c r="B13" s="36" t="s">
        <v>75</v>
      </c>
      <c r="C13" s="36" t="s">
        <v>76</v>
      </c>
      <c r="D13" s="36" t="s">
        <v>77</v>
      </c>
      <c r="E13" s="37" t="s">
        <v>54</v>
      </c>
      <c r="F13" s="36" t="s">
        <v>25</v>
      </c>
      <c r="G13" s="36" t="s">
        <v>15</v>
      </c>
      <c r="H13" s="36" t="s">
        <v>26</v>
      </c>
      <c r="I13" s="38" t="s">
        <v>78</v>
      </c>
    </row>
    <row r="14" spans="1:9" s="3" customFormat="1" ht="21" customHeight="1">
      <c r="A14" s="43"/>
      <c r="B14" s="42"/>
      <c r="C14" s="42"/>
      <c r="D14" s="46"/>
      <c r="E14" s="42"/>
      <c r="F14" s="42"/>
      <c r="G14" s="44"/>
      <c r="H14" s="26"/>
      <c r="I14" s="25"/>
    </row>
    <row r="15" spans="1:9" s="1" customFormat="1" ht="51.75" customHeight="1" thickBot="1">
      <c r="A15" s="70" t="s">
        <v>79</v>
      </c>
      <c r="B15" s="47" t="s">
        <v>80</v>
      </c>
      <c r="C15" s="47" t="s">
        <v>81</v>
      </c>
      <c r="D15" s="47" t="s">
        <v>82</v>
      </c>
      <c r="E15" s="47" t="s">
        <v>83</v>
      </c>
      <c r="F15" s="47" t="s">
        <v>84</v>
      </c>
      <c r="G15" s="90" t="s">
        <v>102</v>
      </c>
      <c r="H15" s="71"/>
      <c r="I15" s="72"/>
    </row>
    <row r="16" ht="13.5" thickTop="1"/>
  </sheetData>
  <sheetProtection password="CF42" sheet="1" objects="1" scenarios="1"/>
  <mergeCells count="1">
    <mergeCell ref="A1:I1"/>
  </mergeCells>
  <printOptions/>
  <pageMargins left="0.2" right="0.2" top="1" bottom="1" header="0.5" footer="0.5"/>
  <pageSetup horizontalDpi="600" verticalDpi="600" orientation="portrait" paperSize="9" scale="11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Mirror</dc:creator>
  <cp:keywords/>
  <dc:description/>
  <cp:lastModifiedBy>Mirror</cp:lastModifiedBy>
  <cp:lastPrinted>2011-04-20T03:19:44Z</cp:lastPrinted>
  <dcterms:created xsi:type="dcterms:W3CDTF">2009-09-04T11:35:04Z</dcterms:created>
  <dcterms:modified xsi:type="dcterms:W3CDTF">2014-01-27T07:17:44Z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